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HAF League\"/>
    </mc:Choice>
  </mc:AlternateContent>
  <xr:revisionPtr revIDLastSave="0" documentId="13_ncr:1_{A99703D5-D914-4C2B-8EAA-292A2F5151FF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2024 Day 1 Stableford Scores" sheetId="1" r:id="rId1"/>
    <sheet name="Players" sheetId="2" r:id="rId2"/>
    <sheet name="Course &amp; Tourney" sheetId="3" r:id="rId3"/>
    <sheet name="Day 1 Results" sheetId="8" r:id="rId4"/>
  </sheets>
  <definedNames>
    <definedName name="cellRef">_xlfn.LAMBDA(_xlpm.r,_xlpm.c,INDIRECT(ADDRESS(_xlpm.r,_xlpm.c)))</definedName>
    <definedName name="ChampPlayerInfo">#REF!</definedName>
    <definedName name="D1BlockHeight">'Course &amp; Tourney'!$O$1</definedName>
    <definedName name="D1BlockStart">'Course &amp; Tourney'!$O$2</definedName>
    <definedName name="D1HandicapAllowance">'Course &amp; Tourney'!$B$10</definedName>
    <definedName name="D1HoleInfo">'Course &amp; Tourney'!$F$3:$K$20</definedName>
    <definedName name="D1IncludeAll">'Course &amp; Tourney'!$O$5</definedName>
    <definedName name="D1Kitty">SUM(_xlfn.CHOOSECOLS(D1PlayerInfo,PlayerEntryCol))</definedName>
    <definedName name="D1MaxHandicap">'Course &amp; Tourney'!$B$11</definedName>
    <definedName name="D1MensTees">'Course &amp; Tourney'!$B$2:$E$5</definedName>
    <definedName name="D1PlacePayouts">'Course &amp; Tourney'!$A$16:$B$30</definedName>
    <definedName name="D1PlayerInfo">Players!$A$2:$G$30</definedName>
    <definedName name="D1StablefordAce">'Course &amp; Tourney'!$O$3</definedName>
    <definedName name="D1WomensTees">'Course &amp; Tourney'!$B$6:$E$9</definedName>
    <definedName name="D2BlockHeight">#REF!</definedName>
    <definedName name="D2BlockStart">#REF!</definedName>
    <definedName name="D2HandicapAllowance">#REF!</definedName>
    <definedName name="D2HoleInfo">#REF!</definedName>
    <definedName name="D2IncludeAll">#REF!</definedName>
    <definedName name="D2Kitty">SUM(_xlfn.CHOOSECOLS(D2PlayerInfo,PlayerEntryCol))</definedName>
    <definedName name="D2MaxHandicap">#REF!</definedName>
    <definedName name="D2MensTees">#REF!</definedName>
    <definedName name="D2PlacePayouts">#REF!</definedName>
    <definedName name="D2PlayerInfo">#REF!</definedName>
    <definedName name="D2WomensTees">#REF!</definedName>
    <definedName name="D3BlockHeight">#REF!</definedName>
    <definedName name="D3BlockStart">#REF!</definedName>
    <definedName name="D3HandicapAllowance">#REF!</definedName>
    <definedName name="D3HoleInfo">#REF!</definedName>
    <definedName name="D3IncludeAll">#REF!</definedName>
    <definedName name="D3Kitty">SUM(_xlfn.CHOOSECOLS(D3PlayerInfo,PlayerEntryCol))</definedName>
    <definedName name="D3MaxHandicap">#REF!</definedName>
    <definedName name="D3MensTees">#REF!</definedName>
    <definedName name="D3PlacePayouts">#REF!</definedName>
    <definedName name="D3PlayerInfo">#REF!</definedName>
    <definedName name="D3Scores">#REF!</definedName>
    <definedName name="D3WomensTees">#REF!</definedName>
    <definedName name="getHoleCol">_xlfn.LAMBDA(_xlpm.array,_xlpm.hole,_xlpm.column,_xlfn.SINGLE(_xlfn.CHOOSECOLS(_xlfn.CHOOSEROWS(_xlpm.array,MATCH(_xlpm.hole,_xlfn.CHOOSECOLS(_xlpm.array,1))),_xlpm.column)))</definedName>
    <definedName name="getPlayerCol">_xlfn.LAMBDA(_xlpm.array,_xlpm.player,_xlpm.column,_xlfn.SINGLE(_xlfn.CHOOSECOLS(_xlfn.CHOOSEROWS(_xlpm.array,MATCH(_xlpm.player,_xlfn.CHOOSECOLS(_xlpm.array,PlayerNumCol))),_xlpm.column)))</definedName>
    <definedName name="HoleHcpFCol">4</definedName>
    <definedName name="HoleHcpMCol">2</definedName>
    <definedName name="HoleNumCol">1</definedName>
    <definedName name="HoleParFCol">5</definedName>
    <definedName name="HoleParMCol">3</definedName>
    <definedName name="HolePeoriaHolesCol">6</definedName>
    <definedName name="myMin">_xlfn.LAMBDA(_xlpm.f,_xlpm.s,IF(_xlpm.f&gt;_xlpm.s,_xlpm.s,IF(_xlpm.f=_xlpm.s,_xlpm.s,_xlpm.f)))</definedName>
    <definedName name="player">_xlfn.LAMBDA(_xlpm.bs,_xlpm.bh,ROUNDDOWN((ROW()-_xlpm.bs)/_xlpm.bh,0)+1)</definedName>
    <definedName name="PlayerEntryCol">7</definedName>
    <definedName name="PlayerGenderCol">5</definedName>
    <definedName name="PlayerHcpCol">2</definedName>
    <definedName name="PlayerNameCol">1</definedName>
    <definedName name="PlayerNumCol">3</definedName>
    <definedName name="PlayerTeamCol">4</definedName>
    <definedName name="PlayerTeeCol">6</definedName>
    <definedName name="Stableford_Points">'Course &amp; Tourney'!$L$2:$M$15</definedName>
    <definedName name="StartingPoints">'Course &amp; Tourney'!$O$4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1" i="1" l="1"/>
  <c r="A70" i="1" a="1"/>
  <c r="A70" i="1" s="1"/>
  <c r="A69" i="1" a="1"/>
  <c r="A69" i="1" s="1"/>
  <c r="U66" i="1"/>
  <c r="A65" i="1" a="1"/>
  <c r="A65" i="1" s="1"/>
  <c r="A64" i="1" a="1"/>
  <c r="A64" i="1" s="1"/>
  <c r="U61" i="1"/>
  <c r="U56" i="1"/>
  <c r="U51" i="1"/>
  <c r="U46" i="1"/>
  <c r="D65" i="1" a="1"/>
  <c r="A71" i="1" a="1"/>
  <c r="A67" i="1" a="1"/>
  <c r="A72" i="1" a="1"/>
  <c r="A66" i="1" a="1"/>
  <c r="D70" i="1" a="1"/>
  <c r="A71" i="1" l="1"/>
  <c r="A72" i="1"/>
  <c r="D70" i="1"/>
  <c r="A66" i="1"/>
  <c r="D65" i="1"/>
  <c r="A67" i="1"/>
  <c r="F67" i="1" a="1"/>
  <c r="T72" i="1" a="1"/>
  <c r="G67" i="1" a="1"/>
  <c r="O72" i="1" a="1"/>
  <c r="H72" i="1" a="1"/>
  <c r="I67" i="1" a="1"/>
  <c r="M72" i="1" a="1"/>
  <c r="R67" i="1" a="1"/>
  <c r="I72" i="1" a="1"/>
  <c r="D72" i="1" a="1"/>
  <c r="S72" i="1" a="1"/>
  <c r="C67" i="1" a="1"/>
  <c r="N72" i="1" a="1"/>
  <c r="L72" i="1" a="1"/>
  <c r="Q72" i="1" a="1"/>
  <c r="E70" i="1" a="1"/>
  <c r="P72" i="1" a="1"/>
  <c r="K67" i="1" a="1"/>
  <c r="L67" i="1" a="1"/>
  <c r="J67" i="1" a="1"/>
  <c r="N67" i="1" a="1"/>
  <c r="E65" i="1" a="1"/>
  <c r="O67" i="1" a="1"/>
  <c r="K72" i="1" a="1"/>
  <c r="D67" i="1" a="1"/>
  <c r="T67" i="1" a="1"/>
  <c r="Q67" i="1" a="1"/>
  <c r="S67" i="1" a="1"/>
  <c r="E67" i="1" a="1"/>
  <c r="C72" i="1" a="1"/>
  <c r="P67" i="1" a="1"/>
  <c r="G72" i="1" a="1"/>
  <c r="E72" i="1" a="1"/>
  <c r="R72" i="1" a="1"/>
  <c r="M67" i="1" a="1"/>
  <c r="H67" i="1" a="1"/>
  <c r="J72" i="1" a="1"/>
  <c r="F72" i="1" a="1"/>
  <c r="E70" i="1" l="1"/>
  <c r="Q72" i="1"/>
  <c r="K72" i="1"/>
  <c r="E72" i="1"/>
  <c r="J72" i="1"/>
  <c r="N72" i="1"/>
  <c r="H72" i="1"/>
  <c r="P72" i="1"/>
  <c r="D72" i="1"/>
  <c r="R72" i="1"/>
  <c r="O72" i="1"/>
  <c r="C72" i="1"/>
  <c r="F72" i="1"/>
  <c r="I72" i="1"/>
  <c r="T72" i="1"/>
  <c r="S72" i="1"/>
  <c r="M72" i="1"/>
  <c r="G72" i="1"/>
  <c r="L72" i="1"/>
  <c r="Q67" i="1"/>
  <c r="K67" i="1"/>
  <c r="E67" i="1"/>
  <c r="D67" i="1"/>
  <c r="F67" i="1"/>
  <c r="P67" i="1"/>
  <c r="J67" i="1"/>
  <c r="I67" i="1"/>
  <c r="O67" i="1"/>
  <c r="C67" i="1"/>
  <c r="T67" i="1"/>
  <c r="N67" i="1"/>
  <c r="H67" i="1"/>
  <c r="S67" i="1"/>
  <c r="M67" i="1"/>
  <c r="G67" i="1"/>
  <c r="L67" i="1"/>
  <c r="R67" i="1"/>
  <c r="E65" i="1"/>
  <c r="F65" i="1" a="1"/>
  <c r="F70" i="1" a="1"/>
  <c r="F70" i="1" l="1"/>
  <c r="U72" i="1"/>
  <c r="V72" i="1" s="1"/>
  <c r="F65" i="1"/>
  <c r="U67" i="1"/>
  <c r="V67" i="1" l="1"/>
  <c r="Y72" i="1"/>
  <c r="X72" i="1"/>
  <c r="W72" i="1"/>
  <c r="J12" i="2"/>
  <c r="J11" i="2"/>
  <c r="J6" i="2"/>
  <c r="J8" i="2"/>
  <c r="J7" i="2"/>
  <c r="J10" i="2"/>
  <c r="J9" i="2"/>
  <c r="J5" i="2"/>
  <c r="J4" i="2"/>
  <c r="J3" i="2"/>
  <c r="J2" i="2"/>
  <c r="A44" i="1" a="1"/>
  <c r="A44" i="1" s="1"/>
  <c r="A60" i="1" a="1"/>
  <c r="A60" i="1" s="1"/>
  <c r="A59" i="1" a="1"/>
  <c r="A59" i="1" s="1"/>
  <c r="A55" i="1" a="1"/>
  <c r="A55" i="1" s="1"/>
  <c r="A54" i="1" a="1"/>
  <c r="A54" i="1" s="1"/>
  <c r="A50" i="1" a="1"/>
  <c r="A50" i="1" s="1"/>
  <c r="A49" i="1" a="1"/>
  <c r="A49" i="1" s="1"/>
  <c r="A45" i="1" a="1"/>
  <c r="A45" i="1" s="1"/>
  <c r="U41" i="1"/>
  <c r="A40" i="1" a="1"/>
  <c r="A40" i="1" s="1"/>
  <c r="A39" i="1" a="1"/>
  <c r="A39" i="1" s="1"/>
  <c r="U36" i="1"/>
  <c r="A35" i="1" a="1"/>
  <c r="A35" i="1" s="1"/>
  <c r="A34" i="1" a="1"/>
  <c r="A34" i="1" s="1"/>
  <c r="U31" i="1"/>
  <c r="A30" i="1" a="1"/>
  <c r="A30" i="1" s="1"/>
  <c r="A29" i="1" a="1"/>
  <c r="A29" i="1" s="1"/>
  <c r="U26" i="1"/>
  <c r="A25" i="1" a="1"/>
  <c r="A25" i="1" s="1"/>
  <c r="A24" i="1" a="1"/>
  <c r="A24" i="1" s="1"/>
  <c r="U21" i="1"/>
  <c r="A20" i="1" a="1"/>
  <c r="A20" i="1" s="1"/>
  <c r="A19" i="1" a="1"/>
  <c r="A19" i="1" s="1"/>
  <c r="U16" i="1"/>
  <c r="A15" i="1" a="1"/>
  <c r="A15" i="1" s="1"/>
  <c r="A14" i="1" a="1"/>
  <c r="A14" i="1" s="1"/>
  <c r="A10" i="1" a="1"/>
  <c r="A10" i="1" s="1"/>
  <c r="A9" i="1" a="1"/>
  <c r="A9" i="1" s="1"/>
  <c r="A2" i="8" a="1"/>
  <c r="A2" i="8" s="1"/>
  <c r="C3" i="1" a="1"/>
  <c r="C3" i="1"/>
  <c r="G21" i="3"/>
  <c r="U11" i="1"/>
  <c r="I21" i="3"/>
  <c r="J21" i="3"/>
  <c r="H21" i="3"/>
  <c r="B14" i="3"/>
  <c r="T4" i="1" a="1"/>
  <c r="A21" i="1" a="1"/>
  <c r="A41" i="1" a="1"/>
  <c r="A22" i="1" a="1"/>
  <c r="A62" i="1" a="1"/>
  <c r="D6" i="8" a="1"/>
  <c r="A57" i="1" a="1"/>
  <c r="N6" i="1" a="1"/>
  <c r="A46" i="1" a="1"/>
  <c r="G5" i="1" a="1"/>
  <c r="Q6" i="1" a="1"/>
  <c r="M7" i="1" a="1"/>
  <c r="T5" i="1" a="1"/>
  <c r="A47" i="1" a="1"/>
  <c r="A16" i="1" a="1"/>
  <c r="E7" i="1" a="1"/>
  <c r="I7" i="1" a="1"/>
  <c r="L4" i="1" a="1"/>
  <c r="D20" i="1" a="1"/>
  <c r="N5" i="1" a="1"/>
  <c r="K6" i="1" a="1"/>
  <c r="K7" i="1" a="1"/>
  <c r="S6" i="1" a="1"/>
  <c r="D4" i="8" a="1"/>
  <c r="A31" i="1" a="1"/>
  <c r="D60" i="1" a="1"/>
  <c r="C4" i="1" a="1"/>
  <c r="S7" i="1" a="1"/>
  <c r="O4" i="1" a="1"/>
  <c r="A27" i="1" a="1"/>
  <c r="D30" i="1" a="1"/>
  <c r="Q4" i="1" a="1"/>
  <c r="J7" i="1" a="1"/>
  <c r="F7" i="1" a="1"/>
  <c r="O5" i="1" a="1"/>
  <c r="D5" i="1" a="1"/>
  <c r="A37" i="1" a="1"/>
  <c r="A26" i="1" a="1"/>
  <c r="D7" i="1" a="1"/>
  <c r="N7" i="1" a="1"/>
  <c r="E6" i="1" a="1"/>
  <c r="C3" i="8" a="1"/>
  <c r="P4" i="1" a="1"/>
  <c r="A56" i="1" a="1"/>
  <c r="A36" i="1" a="1"/>
  <c r="F4" i="1" a="1"/>
  <c r="S4" i="1" a="1"/>
  <c r="S5" i="1" a="1"/>
  <c r="D45" i="1" a="1"/>
  <c r="C2" i="8" a="1"/>
  <c r="C4" i="8" a="1"/>
  <c r="D50" i="1" a="1"/>
  <c r="J6" i="1" a="1"/>
  <c r="A52" i="1" a="1"/>
  <c r="C6" i="1" a="1"/>
  <c r="F5" i="1" a="1"/>
  <c r="F6" i="1" a="1"/>
  <c r="A12" i="1" a="1"/>
  <c r="L7" i="1" a="1"/>
  <c r="Q5" i="1" a="1"/>
  <c r="G7" i="1" a="1"/>
  <c r="G4" i="1" a="1"/>
  <c r="L5" i="1" a="1"/>
  <c r="O7" i="1" a="1"/>
  <c r="A11" i="1" a="1"/>
  <c r="D2" i="8" a="1"/>
  <c r="P6" i="1" a="1"/>
  <c r="D5" i="8" a="1"/>
  <c r="D40" i="1" a="1"/>
  <c r="D25" i="1" a="1"/>
  <c r="Q7" i="1" a="1"/>
  <c r="D10" i="1" a="1"/>
  <c r="R5" i="1" a="1"/>
  <c r="J4" i="1" a="1"/>
  <c r="I5" i="1" a="1"/>
  <c r="C6" i="8" a="1"/>
  <c r="C7" i="1" a="1"/>
  <c r="D3" i="8" a="1"/>
  <c r="I4" i="1" a="1"/>
  <c r="R7" i="1" a="1"/>
  <c r="R6" i="1" a="1"/>
  <c r="H6" i="1" a="1"/>
  <c r="D15" i="1" a="1"/>
  <c r="P5" i="1" a="1"/>
  <c r="A42" i="1" a="1"/>
  <c r="E5" i="1" a="1"/>
  <c r="C5" i="8" a="1"/>
  <c r="K5" i="1" a="1"/>
  <c r="P7" i="1" a="1"/>
  <c r="E4" i="1" a="1"/>
  <c r="H7" i="1" a="1"/>
  <c r="D55" i="1" a="1"/>
  <c r="A51" i="1" a="1"/>
  <c r="H5" i="1" a="1"/>
  <c r="I6" i="1" a="1"/>
  <c r="R4" i="1" a="1"/>
  <c r="G6" i="1" a="1"/>
  <c r="H4" i="1" a="1"/>
  <c r="C5" i="1" a="1"/>
  <c r="M6" i="1" a="1"/>
  <c r="D6" i="1" a="1"/>
  <c r="N4" i="1" a="1"/>
  <c r="A17" i="1" a="1"/>
  <c r="D35" i="1" a="1"/>
  <c r="O6" i="1" a="1"/>
  <c r="M5" i="1" a="1"/>
  <c r="J5" i="1" a="1"/>
  <c r="T7" i="1" a="1"/>
  <c r="A61" i="1" a="1"/>
  <c r="L6" i="1" a="1"/>
  <c r="A32" i="1" a="1"/>
  <c r="K4" i="1" a="1"/>
  <c r="M4" i="1" a="1"/>
  <c r="T6" i="1" a="1"/>
  <c r="D4" i="1" a="1"/>
  <c r="D50" i="1" l="1"/>
  <c r="D55" i="1"/>
  <c r="D60" i="1"/>
  <c r="D45" i="1"/>
  <c r="A61" i="1"/>
  <c r="A62" i="1"/>
  <c r="A56" i="1"/>
  <c r="A57" i="1"/>
  <c r="A51" i="1"/>
  <c r="A52" i="1"/>
  <c r="A46" i="1"/>
  <c r="A47" i="1"/>
  <c r="A41" i="1"/>
  <c r="A42" i="1"/>
  <c r="D40" i="1"/>
  <c r="A36" i="1"/>
  <c r="A37" i="1"/>
  <c r="D35" i="1"/>
  <c r="A31" i="1"/>
  <c r="A32" i="1"/>
  <c r="D30" i="1"/>
  <c r="A26" i="1"/>
  <c r="A27" i="1"/>
  <c r="D25" i="1"/>
  <c r="T5" i="1"/>
  <c r="H6" i="1"/>
  <c r="Q5" i="1"/>
  <c r="M7" i="1"/>
  <c r="G4" i="1"/>
  <c r="J4" i="1"/>
  <c r="K6" i="1"/>
  <c r="I5" i="1"/>
  <c r="P4" i="1"/>
  <c r="N4" i="1"/>
  <c r="G5" i="1"/>
  <c r="R7" i="1"/>
  <c r="E4" i="1"/>
  <c r="E6" i="1"/>
  <c r="R5" i="1"/>
  <c r="J7" i="1"/>
  <c r="E7" i="1"/>
  <c r="D15" i="1"/>
  <c r="E5" i="1"/>
  <c r="K7" i="1"/>
  <c r="D4" i="8"/>
  <c r="I4" i="1"/>
  <c r="I6" i="1"/>
  <c r="R4" i="1"/>
  <c r="K5" i="1"/>
  <c r="D7" i="1"/>
  <c r="C4" i="8"/>
  <c r="C5" i="8"/>
  <c r="N5" i="1"/>
  <c r="D5" i="8"/>
  <c r="J6" i="1"/>
  <c r="P5" i="1"/>
  <c r="P6" i="1"/>
  <c r="P7" i="1"/>
  <c r="C3" i="8"/>
  <c r="A17" i="1"/>
  <c r="L7" i="1"/>
  <c r="K4" i="1"/>
  <c r="O5" i="1"/>
  <c r="O7" i="1"/>
  <c r="D5" i="1"/>
  <c r="C6" i="8"/>
  <c r="D2" i="8"/>
  <c r="Q4" i="1"/>
  <c r="D6" i="1"/>
  <c r="H5" i="1"/>
  <c r="H7" i="1"/>
  <c r="I7" i="1"/>
  <c r="C6" i="1"/>
  <c r="A21" i="1"/>
  <c r="N6" i="1"/>
  <c r="T7" i="1"/>
  <c r="N7" i="1"/>
  <c r="A16" i="1"/>
  <c r="S6" i="1"/>
  <c r="C7" i="1"/>
  <c r="D10" i="1"/>
  <c r="D4" i="1"/>
  <c r="T6" i="1"/>
  <c r="G7" i="1"/>
  <c r="C5" i="1"/>
  <c r="S7" i="1"/>
  <c r="O4" i="1"/>
  <c r="H4" i="1"/>
  <c r="M5" i="1"/>
  <c r="S4" i="1"/>
  <c r="M4" i="1"/>
  <c r="J5" i="1"/>
  <c r="D3" i="8"/>
  <c r="A22" i="1"/>
  <c r="T4" i="1"/>
  <c r="M6" i="1"/>
  <c r="F7" i="1"/>
  <c r="A11" i="1"/>
  <c r="L4" i="1"/>
  <c r="R6" i="1"/>
  <c r="F6" i="1"/>
  <c r="Q7" i="1"/>
  <c r="C4" i="1"/>
  <c r="G6" i="1"/>
  <c r="S5" i="1"/>
  <c r="D6" i="8"/>
  <c r="O6" i="1"/>
  <c r="F4" i="1"/>
  <c r="Q6" i="1"/>
  <c r="F5" i="1"/>
  <c r="L5" i="1"/>
  <c r="A12" i="1"/>
  <c r="C2" i="8"/>
  <c r="L6" i="1"/>
  <c r="D20" i="1"/>
  <c r="P62" i="1" a="1"/>
  <c r="G57" i="1" a="1"/>
  <c r="N32" i="1" a="1"/>
  <c r="E40" i="1" a="1"/>
  <c r="H27" i="1" a="1"/>
  <c r="K42" i="1" a="1"/>
  <c r="K47" i="1" a="1"/>
  <c r="K27" i="1" a="1"/>
  <c r="J17" i="1" a="1"/>
  <c r="C52" i="1" a="1"/>
  <c r="E25" i="1" a="1"/>
  <c r="F42" i="1" a="1"/>
  <c r="L57" i="1" a="1"/>
  <c r="E30" i="1" a="1"/>
  <c r="L17" i="1" a="1"/>
  <c r="N57" i="1" a="1"/>
  <c r="I57" i="1" a="1"/>
  <c r="M32" i="1" a="1"/>
  <c r="D57" i="1" a="1"/>
  <c r="Q27" i="1" a="1"/>
  <c r="P42" i="1" a="1"/>
  <c r="P27" i="1" a="1"/>
  <c r="R22" i="1" a="1"/>
  <c r="H52" i="1" a="1"/>
  <c r="M62" i="1" a="1"/>
  <c r="K52" i="1" a="1"/>
  <c r="F27" i="1" a="1"/>
  <c r="T22" i="1" a="1"/>
  <c r="D37" i="1" a="1"/>
  <c r="I42" i="1" a="1"/>
  <c r="K22" i="1" a="1"/>
  <c r="H12" i="1" a="1"/>
  <c r="P47" i="1" a="1"/>
  <c r="R37" i="1" a="1"/>
  <c r="H42" i="1" a="1"/>
  <c r="T52" i="1" a="1"/>
  <c r="O47" i="1" a="1"/>
  <c r="Q62" i="1" a="1"/>
  <c r="P57" i="1" a="1"/>
  <c r="E57" i="1" a="1"/>
  <c r="S52" i="1" a="1"/>
  <c r="T27" i="1" a="1"/>
  <c r="S17" i="1" a="1"/>
  <c r="S32" i="1" a="1"/>
  <c r="C37" i="1" a="1"/>
  <c r="F17" i="1" a="1"/>
  <c r="G47" i="1" a="1"/>
  <c r="Q32" i="1" a="1"/>
  <c r="G32" i="1" a="1"/>
  <c r="E47" i="1" a="1"/>
  <c r="G42" i="1" a="1"/>
  <c r="R52" i="1" a="1"/>
  <c r="S27" i="1" a="1"/>
  <c r="Q22" i="1" a="1"/>
  <c r="L52" i="1" a="1"/>
  <c r="S57" i="1" a="1"/>
  <c r="N52" i="1" a="1"/>
  <c r="L22" i="1" a="1"/>
  <c r="J12" i="1" a="1"/>
  <c r="N27" i="1" a="1"/>
  <c r="T37" i="1" a="1"/>
  <c r="E62" i="1" a="1"/>
  <c r="E12" i="1" a="1"/>
  <c r="F37" i="1" a="1"/>
  <c r="N12" i="1" a="1"/>
  <c r="T47" i="1" a="1"/>
  <c r="P52" i="1" a="1"/>
  <c r="D47" i="1" a="1"/>
  <c r="D22" i="1" a="1"/>
  <c r="K17" i="1" a="1"/>
  <c r="E27" i="1" a="1"/>
  <c r="D62" i="1" a="1"/>
  <c r="E15" i="1" a="1"/>
  <c r="D42" i="1" a="1"/>
  <c r="E45" i="1" a="1"/>
  <c r="F22" i="1" a="1"/>
  <c r="M17" i="1" a="1"/>
  <c r="L37" i="1" a="1"/>
  <c r="E37" i="1" a="1"/>
  <c r="K62" i="1" a="1"/>
  <c r="D27" i="1" a="1"/>
  <c r="F47" i="1" a="1"/>
  <c r="J22" i="1" a="1"/>
  <c r="P37" i="1" a="1"/>
  <c r="E52" i="1" a="1"/>
  <c r="J47" i="1" a="1"/>
  <c r="E17" i="1" a="1"/>
  <c r="T12" i="1" a="1"/>
  <c r="P22" i="1" a="1"/>
  <c r="J57" i="1" a="1"/>
  <c r="M37" i="1" a="1"/>
  <c r="I62" i="1" a="1"/>
  <c r="I22" i="1" a="1"/>
  <c r="D12" i="1" a="1"/>
  <c r="I32" i="1" a="1"/>
  <c r="R27" i="1" a="1"/>
  <c r="H62" i="1" a="1"/>
  <c r="P17" i="1" a="1"/>
  <c r="C47" i="1" a="1"/>
  <c r="N22" i="1" a="1"/>
  <c r="D52" i="1" a="1"/>
  <c r="M22" i="1" a="1"/>
  <c r="L12" i="1" a="1"/>
  <c r="Q42" i="1" a="1"/>
  <c r="D17" i="1" a="1"/>
  <c r="C32" i="1" a="1"/>
  <c r="L47" i="1" a="1"/>
  <c r="R42" i="1" a="1"/>
  <c r="G17" i="1" a="1"/>
  <c r="H22" i="1" a="1"/>
  <c r="H57" i="1" a="1"/>
  <c r="E60" i="1" a="1"/>
  <c r="D32" i="1" a="1"/>
  <c r="C62" i="1" a="1"/>
  <c r="O17" i="1" a="1"/>
  <c r="S22" i="1" a="1"/>
  <c r="C17" i="1" a="1"/>
  <c r="T57" i="1" a="1"/>
  <c r="L42" i="1" a="1"/>
  <c r="M12" i="1" a="1"/>
  <c r="N42" i="1" a="1"/>
  <c r="K12" i="1" a="1"/>
  <c r="T32" i="1" a="1"/>
  <c r="E10" i="1" a="1"/>
  <c r="G27" i="1" a="1"/>
  <c r="M42" i="1" a="1"/>
  <c r="T42" i="1" a="1"/>
  <c r="S12" i="1" a="1"/>
  <c r="R12" i="1" a="1"/>
  <c r="O52" i="1" a="1"/>
  <c r="L62" i="1" a="1"/>
  <c r="L27" i="1" a="1"/>
  <c r="C57" i="1" a="1"/>
  <c r="G12" i="1" a="1"/>
  <c r="H17" i="1" a="1"/>
  <c r="M52" i="1" a="1"/>
  <c r="O27" i="1" a="1"/>
  <c r="J42" i="1" a="1"/>
  <c r="T17" i="1" a="1"/>
  <c r="G37" i="1" a="1"/>
  <c r="E35" i="1" a="1"/>
  <c r="M47" i="1" a="1"/>
  <c r="C12" i="1" a="1"/>
  <c r="R17" i="1" a="1"/>
  <c r="S37" i="1" a="1"/>
  <c r="E55" i="1" a="1"/>
  <c r="Q37" i="1" a="1"/>
  <c r="I12" i="1" a="1"/>
  <c r="H47" i="1" a="1"/>
  <c r="R47" i="1" a="1"/>
  <c r="T62" i="1" a="1"/>
  <c r="C22" i="1" a="1"/>
  <c r="F57" i="1" a="1"/>
  <c r="E22" i="1" a="1"/>
  <c r="F62" i="1" a="1"/>
  <c r="O37" i="1" a="1"/>
  <c r="O12" i="1" a="1"/>
  <c r="K37" i="1" a="1"/>
  <c r="C42" i="1" a="1"/>
  <c r="K57" i="1" a="1"/>
  <c r="Q17" i="1" a="1"/>
  <c r="J52" i="1" a="1"/>
  <c r="E20" i="1" a="1"/>
  <c r="S42" i="1" a="1"/>
  <c r="P12" i="1" a="1"/>
  <c r="J62" i="1" a="1"/>
  <c r="P32" i="1" a="1"/>
  <c r="J32" i="1" a="1"/>
  <c r="G52" i="1" a="1"/>
  <c r="R57" i="1" a="1"/>
  <c r="J37" i="1" a="1"/>
  <c r="O42" i="1" a="1"/>
  <c r="M57" i="1" a="1"/>
  <c r="Q12" i="1" a="1"/>
  <c r="Q47" i="1" a="1"/>
  <c r="E32" i="1" a="1"/>
  <c r="H32" i="1" a="1"/>
  <c r="S62" i="1" a="1"/>
  <c r="I37" i="1" a="1"/>
  <c r="H37" i="1" a="1"/>
  <c r="N17" i="1" a="1"/>
  <c r="E42" i="1" a="1"/>
  <c r="O62" i="1" a="1"/>
  <c r="E50" i="1" a="1"/>
  <c r="M27" i="1" a="1"/>
  <c r="Q57" i="1" a="1"/>
  <c r="L32" i="1" a="1"/>
  <c r="I27" i="1" a="1"/>
  <c r="N47" i="1" a="1"/>
  <c r="F52" i="1" a="1"/>
  <c r="R32" i="1" a="1"/>
  <c r="O32" i="1" a="1"/>
  <c r="Q52" i="1" a="1"/>
  <c r="S47" i="1" a="1"/>
  <c r="G22" i="1" a="1"/>
  <c r="C27" i="1" a="1"/>
  <c r="J27" i="1" a="1"/>
  <c r="G62" i="1" a="1"/>
  <c r="N62" i="1" a="1"/>
  <c r="K32" i="1" a="1"/>
  <c r="I17" i="1" a="1"/>
  <c r="F12" i="1" a="1"/>
  <c r="N37" i="1" a="1"/>
  <c r="I52" i="1" a="1"/>
  <c r="O22" i="1" a="1"/>
  <c r="R62" i="1" a="1"/>
  <c r="I47" i="1" a="1"/>
  <c r="O57" i="1" a="1"/>
  <c r="F32" i="1" a="1"/>
  <c r="E45" i="1" l="1"/>
  <c r="E60" i="1"/>
  <c r="E55" i="1"/>
  <c r="E50" i="1"/>
  <c r="N62" i="1"/>
  <c r="H62" i="1"/>
  <c r="C62" i="1"/>
  <c r="T62" i="1"/>
  <c r="J62" i="1"/>
  <c r="M62" i="1"/>
  <c r="G62" i="1"/>
  <c r="D62" i="1"/>
  <c r="S62" i="1"/>
  <c r="K62" i="1"/>
  <c r="I62" i="1"/>
  <c r="L62" i="1"/>
  <c r="F62" i="1"/>
  <c r="P62" i="1"/>
  <c r="R62" i="1"/>
  <c r="E62" i="1"/>
  <c r="Q62" i="1"/>
  <c r="O62" i="1"/>
  <c r="N57" i="1"/>
  <c r="H57" i="1"/>
  <c r="D57" i="1"/>
  <c r="T57" i="1"/>
  <c r="F57" i="1"/>
  <c r="M57" i="1"/>
  <c r="G57" i="1"/>
  <c r="S57" i="1"/>
  <c r="O57" i="1"/>
  <c r="L57" i="1"/>
  <c r="I57" i="1"/>
  <c r="R57" i="1"/>
  <c r="C57" i="1"/>
  <c r="K57" i="1"/>
  <c r="Q57" i="1"/>
  <c r="E57" i="1"/>
  <c r="P57" i="1"/>
  <c r="J57" i="1"/>
  <c r="N52" i="1"/>
  <c r="H52" i="1"/>
  <c r="D52" i="1"/>
  <c r="T52" i="1"/>
  <c r="I52" i="1"/>
  <c r="M52" i="1"/>
  <c r="G52" i="1"/>
  <c r="C52" i="1"/>
  <c r="S52" i="1"/>
  <c r="E52" i="1"/>
  <c r="L52" i="1"/>
  <c r="O52" i="1"/>
  <c r="R52" i="1"/>
  <c r="F52" i="1"/>
  <c r="J52" i="1"/>
  <c r="Q52" i="1"/>
  <c r="K52" i="1"/>
  <c r="P52" i="1"/>
  <c r="N47" i="1"/>
  <c r="H47" i="1"/>
  <c r="J47" i="1"/>
  <c r="I47" i="1"/>
  <c r="T47" i="1"/>
  <c r="E47" i="1"/>
  <c r="C47" i="1"/>
  <c r="M47" i="1"/>
  <c r="S47" i="1"/>
  <c r="G47" i="1"/>
  <c r="D47" i="1"/>
  <c r="L47" i="1"/>
  <c r="O47" i="1"/>
  <c r="R47" i="1"/>
  <c r="F47" i="1"/>
  <c r="K47" i="1"/>
  <c r="Q47" i="1"/>
  <c r="P47" i="1"/>
  <c r="N42" i="1"/>
  <c r="H42" i="1"/>
  <c r="K42" i="1"/>
  <c r="D42" i="1"/>
  <c r="T42" i="1"/>
  <c r="M42" i="1"/>
  <c r="G42" i="1"/>
  <c r="E42" i="1"/>
  <c r="J42" i="1"/>
  <c r="S42" i="1"/>
  <c r="F42" i="1"/>
  <c r="P42" i="1"/>
  <c r="R42" i="1"/>
  <c r="O42" i="1"/>
  <c r="L42" i="1"/>
  <c r="C42" i="1"/>
  <c r="Q42" i="1"/>
  <c r="I42" i="1"/>
  <c r="N37" i="1"/>
  <c r="H37" i="1"/>
  <c r="I37" i="1"/>
  <c r="T37" i="1"/>
  <c r="D37" i="1"/>
  <c r="M37" i="1"/>
  <c r="O37" i="1"/>
  <c r="S37" i="1"/>
  <c r="G37" i="1"/>
  <c r="L37" i="1"/>
  <c r="F37" i="1"/>
  <c r="C37" i="1"/>
  <c r="R37" i="1"/>
  <c r="K37" i="1"/>
  <c r="Q37" i="1"/>
  <c r="E37" i="1"/>
  <c r="P37" i="1"/>
  <c r="J37" i="1"/>
  <c r="N32" i="1"/>
  <c r="H32" i="1"/>
  <c r="T32" i="1"/>
  <c r="I32" i="1"/>
  <c r="M32" i="1"/>
  <c r="G32" i="1"/>
  <c r="S32" i="1"/>
  <c r="D32" i="1"/>
  <c r="L32" i="1"/>
  <c r="F32" i="1"/>
  <c r="C32" i="1"/>
  <c r="R32" i="1"/>
  <c r="K32" i="1"/>
  <c r="E32" i="1"/>
  <c r="Q32" i="1"/>
  <c r="J32" i="1"/>
  <c r="P32" i="1"/>
  <c r="O32" i="1"/>
  <c r="N27" i="1"/>
  <c r="H27" i="1"/>
  <c r="T27" i="1"/>
  <c r="M27" i="1"/>
  <c r="G27" i="1"/>
  <c r="O27" i="1"/>
  <c r="S27" i="1"/>
  <c r="J27" i="1"/>
  <c r="C27" i="1"/>
  <c r="L27" i="1"/>
  <c r="F27" i="1"/>
  <c r="R27" i="1"/>
  <c r="D27" i="1"/>
  <c r="K27" i="1"/>
  <c r="Q27" i="1"/>
  <c r="E27" i="1"/>
  <c r="P27" i="1"/>
  <c r="I27" i="1"/>
  <c r="N22" i="1"/>
  <c r="H22" i="1"/>
  <c r="I22" i="1"/>
  <c r="T22" i="1"/>
  <c r="D22" i="1"/>
  <c r="M22" i="1"/>
  <c r="G22" i="1"/>
  <c r="S22" i="1"/>
  <c r="J22" i="1"/>
  <c r="R22" i="1"/>
  <c r="F22" i="1"/>
  <c r="C22" i="1"/>
  <c r="L22" i="1"/>
  <c r="E22" i="1"/>
  <c r="Q22" i="1"/>
  <c r="K22" i="1"/>
  <c r="O22" i="1"/>
  <c r="P22" i="1"/>
  <c r="N17" i="1"/>
  <c r="H17" i="1"/>
  <c r="T17" i="1"/>
  <c r="M17" i="1"/>
  <c r="O17" i="1"/>
  <c r="S17" i="1"/>
  <c r="G17" i="1"/>
  <c r="C17" i="1"/>
  <c r="R17" i="1"/>
  <c r="F17" i="1"/>
  <c r="D17" i="1"/>
  <c r="L17" i="1"/>
  <c r="K17" i="1"/>
  <c r="Q17" i="1"/>
  <c r="E17" i="1"/>
  <c r="J17" i="1"/>
  <c r="P17" i="1"/>
  <c r="I17" i="1"/>
  <c r="R12" i="1"/>
  <c r="T12" i="1"/>
  <c r="Q12" i="1"/>
  <c r="S12" i="1"/>
  <c r="P12" i="1"/>
  <c r="H12" i="1"/>
  <c r="F12" i="1"/>
  <c r="C12" i="1"/>
  <c r="N12" i="1"/>
  <c r="D12" i="1"/>
  <c r="G12" i="1"/>
  <c r="J12" i="1"/>
  <c r="I12" i="1"/>
  <c r="M12" i="1"/>
  <c r="L12" i="1"/>
  <c r="E12" i="1"/>
  <c r="K12" i="1"/>
  <c r="O12" i="1"/>
  <c r="E40" i="1"/>
  <c r="E35" i="1"/>
  <c r="E30" i="1"/>
  <c r="E25" i="1"/>
  <c r="E10" i="1"/>
  <c r="E20" i="1"/>
  <c r="E15" i="1"/>
  <c r="U6" i="1"/>
  <c r="U4" i="1"/>
  <c r="F35" i="1" a="1"/>
  <c r="F60" i="1" a="1"/>
  <c r="F15" i="1" a="1"/>
  <c r="F55" i="1" a="1"/>
  <c r="F25" i="1" a="1"/>
  <c r="F20" i="1" a="1"/>
  <c r="F30" i="1" a="1"/>
  <c r="F50" i="1" a="1"/>
  <c r="F10" i="1" a="1"/>
  <c r="F40" i="1" a="1"/>
  <c r="F45" i="1" a="1"/>
  <c r="F50" i="1" l="1"/>
  <c r="F55" i="1"/>
  <c r="F60" i="1"/>
  <c r="F45" i="1"/>
  <c r="U62" i="1"/>
  <c r="U57" i="1"/>
  <c r="U52" i="1"/>
  <c r="U47" i="1"/>
  <c r="V47" i="1" s="1"/>
  <c r="F40" i="1"/>
  <c r="U42" i="1"/>
  <c r="F35" i="1"/>
  <c r="U37" i="1"/>
  <c r="F30" i="1"/>
  <c r="U32" i="1"/>
  <c r="U27" i="1"/>
  <c r="F25" i="1"/>
  <c r="U17" i="1"/>
  <c r="F15" i="1"/>
  <c r="F10" i="1"/>
  <c r="F20" i="1"/>
  <c r="U12" i="1"/>
  <c r="U22" i="1"/>
  <c r="V57" i="1" l="1"/>
  <c r="V52" i="1"/>
  <c r="V62" i="1"/>
  <c r="V37" i="1"/>
  <c r="V42" i="1"/>
  <c r="V27" i="1"/>
  <c r="V32" i="1"/>
  <c r="V17" i="1"/>
  <c r="V12" i="1"/>
  <c r="V22" i="1"/>
  <c r="W67" i="1" l="1"/>
  <c r="W47" i="1"/>
  <c r="W62" i="1"/>
  <c r="W57" i="1"/>
  <c r="W52" i="1"/>
  <c r="W42" i="1"/>
  <c r="W37" i="1"/>
  <c r="W27" i="1"/>
  <c r="W32" i="1"/>
  <c r="W22" i="1"/>
  <c r="W17" i="1"/>
  <c r="W12" i="1"/>
  <c r="F2" i="8" l="1" a="1"/>
  <c r="Y67" i="1"/>
  <c r="X67" i="1"/>
  <c r="Y22" i="1"/>
  <c r="Y37" i="1"/>
  <c r="Y57" i="1"/>
  <c r="Y62" i="1"/>
  <c r="Y12" i="1"/>
  <c r="Y27" i="1"/>
  <c r="Y32" i="1"/>
  <c r="Y42" i="1"/>
  <c r="Y52" i="1"/>
  <c r="Y47" i="1"/>
  <c r="X62" i="1"/>
  <c r="X57" i="1"/>
  <c r="X52" i="1"/>
  <c r="X47" i="1"/>
  <c r="X42" i="1"/>
  <c r="X37" i="1"/>
  <c r="X32" i="1"/>
  <c r="X27" i="1"/>
  <c r="X22" i="1"/>
  <c r="Y17" i="1"/>
  <c r="X17" i="1"/>
  <c r="X12" i="1"/>
  <c r="J4" i="8" l="1" a="1"/>
  <c r="J4" i="8" s="1"/>
  <c r="J3" i="8" a="1"/>
  <c r="J3" i="8" s="1"/>
  <c r="J10" i="8" a="1"/>
  <c r="J10" i="8" s="1"/>
  <c r="J9" i="8" a="1"/>
  <c r="J9" i="8" s="1"/>
  <c r="J8" i="8" a="1"/>
  <c r="J8" i="8" s="1"/>
  <c r="J6" i="8" a="1"/>
  <c r="J6" i="8" s="1"/>
  <c r="J5" i="8" a="1"/>
  <c r="J5" i="8" s="1"/>
  <c r="J7" i="8" a="1"/>
  <c r="J7" i="8" s="1"/>
  <c r="F2" i="8"/>
  <c r="J2" i="8" a="1"/>
  <c r="J2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<sst xmlns="http://schemas.openxmlformats.org/spreadsheetml/2006/main" count="99" uniqueCount="66">
  <si>
    <t>Hole</t>
  </si>
  <si>
    <t>John Allen</t>
  </si>
  <si>
    <t>Rank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</si>
  <si>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</si>
  <si>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</si>
  <si>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</si>
  <si>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</si>
  <si>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</si>
  <si>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</si>
  <si>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</si>
  <si>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</si>
  <si>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</si>
  <si>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</si>
  <si>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</si>
  <si>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</si>
  <si>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</si>
  <si>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</si>
  <si>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</si>
  <si>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</si>
  <si>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</si>
  <si>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</si>
  <si>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</si>
  <si>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</si>
  <si>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</si>
  <si>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</si>
  <si>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</si>
  <si>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</si>
  <si>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</si>
  <si>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Travis Hubbard</t>
  </si>
  <si>
    <t>Curt Balcerzak</t>
  </si>
  <si>
    <t>Stableford Points</t>
  </si>
  <si>
    <t>Ladies' Par</t>
  </si>
  <si>
    <t>Mens' Par</t>
  </si>
  <si>
    <t>Mens' Hole Handicap</t>
  </si>
  <si>
    <t>Ladies' Hole Handicap</t>
  </si>
  <si>
    <t>Max Handicap</t>
  </si>
  <si>
    <t>Marcus Fast</t>
  </si>
  <si>
    <t>Entry</t>
  </si>
  <si>
    <t>Tee</t>
  </si>
  <si>
    <t>Gold</t>
  </si>
  <si>
    <t>Blue</t>
  </si>
  <si>
    <t>White</t>
  </si>
  <si>
    <t>F</t>
  </si>
  <si>
    <t>Team</t>
  </si>
  <si>
    <t>Todd Hubbard</t>
  </si>
  <si>
    <t>Golf Paid</t>
  </si>
  <si>
    <t>Black</t>
  </si>
  <si>
    <t>Name</t>
  </si>
  <si>
    <t>Player Block Height</t>
  </si>
  <si>
    <t>Player Block Start</t>
  </si>
  <si>
    <t>Prize</t>
  </si>
  <si>
    <t>Score</t>
  </si>
  <si>
    <t>2024 Club Championship Day 1 at Fox Hollow Golf Course - Modified Stableford</t>
  </si>
  <si>
    <t>Silver</t>
  </si>
  <si>
    <t>Stableford Ace</t>
  </si>
  <si>
    <t>Fox Hollow Golf Course - Links to Meadow</t>
  </si>
  <si>
    <t>Chris Cortenez</t>
  </si>
  <si>
    <t>Ken Moon</t>
  </si>
  <si>
    <t>Jacob Skorka</t>
  </si>
  <si>
    <t>Pete Friesen</t>
  </si>
  <si>
    <t>Kelly Banta</t>
  </si>
  <si>
    <t>Golf Due</t>
  </si>
  <si>
    <t>Remaining</t>
  </si>
  <si>
    <t>Stableford Starting Points</t>
  </si>
  <si>
    <t>Longest Putt</t>
  </si>
  <si>
    <t>Include All Players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</si>
</sst>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">
    <xf numFmtId="0" fontId="0" fillId="0" borderId="0" xfId="0"/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44" fontId="0" fillId="0" borderId="0" xfId="1" applyFont="1"/>
    <xf numFmtId="0" fontId="0" fillId="0" borderId="0" xfId="0" applyAlignment="1">
      <alignment wrapText="1"/>
    </xf>
    <xf numFmtId="164" fontId="0" fillId="0" borderId="0" xfId="0" applyNumberFormat="1"/>
    <xf numFmtId="49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</cellXfs>
  <cellStyles count="2">
    <cellStyle name="Currency" xfId="1" builtinId="4"/>
    <cellStyle name="Normal" xfId="0" builtinId="0"/>
  </cellStyles>
  <dxfs count="1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Y72"/>
  <sheetViews>
    <sheetView tabSelected="1" zoomScaleNormal="100" workbookViewId="0">
      <selection activeCell="J15" sqref="J15"/>
    </sheetView>
  </sheetViews>
  <sheetFormatPr defaultRowHeight="15" x14ac:dyDescent="0.25"/>
  <cols>
    <col min="1" max="1" width="31.28515625" customWidth="1"/>
    <col min="2" max="2" width="8" customWidth="1"/>
    <col min="3" max="3" width="5.7109375" customWidth="1"/>
    <col min="4" max="4" width="7.85546875" style="16" customWidth="1"/>
    <col min="5" max="5" width="6.140625" customWidth="1"/>
    <col min="6" max="6" width="7.85546875" style="16" customWidth="1"/>
    <col min="7" max="20" width="5.7109375" customWidth="1"/>
    <col min="21" max="21" width="7.140625" customWidth="1"/>
    <col min="22" max="22" width="10.28515625" bestFit="1" customWidth="1"/>
    <col min="23" max="23" width="9" style="11" customWidth="1"/>
    <col min="24" max="24" width="6" bestFit="1" customWidth="1"/>
  </cols>
  <sheetData>
    <row r="1" spans="1:25" ht="15.75" x14ac:dyDescent="0.25">
      <c r="A1" s="2" t="s">
        <v>52</v>
      </c>
      <c r="B1" s="2"/>
      <c r="C1" s="2"/>
      <c r="D1" s="7"/>
      <c r="E1" s="2"/>
      <c r="F1" s="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9"/>
      <c r="X1" s="2"/>
    </row>
    <row r="2" spans="1:25" ht="15.75" x14ac:dyDescent="0.25">
      <c r="A2" s="2"/>
      <c r="B2" s="2"/>
      <c r="C2" s="2"/>
      <c r="D2" s="7"/>
      <c r="E2" s="2"/>
      <c r="F2" s="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9"/>
      <c r="X2" s="2"/>
    </row>
    <row r="3" spans="1:25" ht="15.75" x14ac:dyDescent="0.25">
      <c r="A3" s="2" t="s">
        <v>0</v>
      </c>
      <c r="B3" s="2"/>
      <c r="C3" s="12" cm="1">
        <f t="array" ref="C3:T3">_xlfn.SEQUENCE(1,18)</f>
        <v>1</v>
      </c>
      <c r="D3" s="18">
        <v>2</v>
      </c>
      <c r="E3" s="4">
        <v>3</v>
      </c>
      <c r="F3" s="18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2" t="s">
        <v>27</v>
      </c>
      <c r="V3" s="2"/>
      <c r="W3" s="9"/>
      <c r="X3" s="2"/>
    </row>
    <row r="4" spans="1:25" ht="15.75" x14ac:dyDescent="0.25">
      <c r="A4" s="2" t="s">
        <v>32</v>
      </c>
      <c r="B4" s="2"/>
      <c r="C4" s="12" cm="1">
        <f t="array" aca="1" ref="C4" ca="1">_xlfn.LET(_xlpm.hole,INDIRECT(ADDRESS(MATCH("Hole",$A$1:$A$944,0),COLUMN())),INDEX(D1HoleInfo,_xlpm.hole,HoleParMCol))</f>
        <v>4</v>
      </c>
      <c r="D4" s="13" cm="1">
        <f t="array" aca="1" ref="D4" ca="1">_xlfn.LET(_xlpm.hole,INDIRECT(ADDRESS(MATCH("Hole",$A1:$A944,0),COLUMN())),INDEX(D1HoleInfo,_xlpm.hole,HoleParMCol))</f>
        <v>3</v>
      </c>
      <c r="E4" s="12" cm="1">
        <f t="array" aca="1" ref="E4" ca="1">_xlfn.LET(_xlpm.hole,INDIRECT(ADDRESS(MATCH("Hole",$A1:$A944,0),COLUMN())),INDEX(D1HoleInfo,_xlpm.hole,HoleParMCol))</f>
        <v>4</v>
      </c>
      <c r="F4" s="13" cm="1">
        <f t="array" aca="1" ref="F4" ca="1">_xlfn.LET(_xlpm.hole,INDIRECT(ADDRESS(MATCH("Hole",$A1:$A944,0),COLUMN())),INDEX(D1HoleInfo,_xlpm.hole,HoleParMCol))</f>
        <v>5</v>
      </c>
      <c r="G4" s="12" cm="1">
        <f t="array" aca="1" ref="G4" ca="1">_xlfn.LET(_xlpm.hole,INDIRECT(ADDRESS(MATCH("Hole",$A1:$A944,0),COLUMN())),INDEX(D1HoleInfo,_xlpm.hole,HoleParMCol))</f>
        <v>4</v>
      </c>
      <c r="H4" s="12" cm="1">
        <f t="array" aca="1" ref="H4" ca="1">_xlfn.LET(_xlpm.hole,INDIRECT(ADDRESS(MATCH("Hole",$A1:$A944,0),COLUMN())),INDEX(D1HoleInfo,_xlpm.hole,HoleParMCol))</f>
        <v>5</v>
      </c>
      <c r="I4" s="12" cm="1">
        <f t="array" aca="1" ref="I4" ca="1">_xlfn.LET(_xlpm.hole,INDIRECT(ADDRESS(MATCH("Hole",$A1:$A944,0),COLUMN())),INDEX(D1HoleInfo,_xlpm.hole,HoleParMCol))</f>
        <v>4</v>
      </c>
      <c r="J4" s="12" cm="1">
        <f t="array" aca="1" ref="J4" ca="1">_xlfn.LET(_xlpm.hole,INDIRECT(ADDRESS(MATCH("Hole",$A1:$A944,0),COLUMN())),INDEX(D1HoleInfo,_xlpm.hole,HoleParMCol))</f>
        <v>3</v>
      </c>
      <c r="K4" s="12" cm="1">
        <f t="array" aca="1" ref="K4" ca="1">_xlfn.LET(_xlpm.hole,INDIRECT(ADDRESS(MATCH("Hole",$A1:$A944,0),COLUMN())),INDEX(D1HoleInfo,_xlpm.hole,HoleParMCol))</f>
        <v>4</v>
      </c>
      <c r="L4" s="12" cm="1">
        <f t="array" aca="1" ref="L4" ca="1">_xlfn.LET(_xlpm.hole,INDIRECT(ADDRESS(MATCH("Hole",$A1:$A944,0),COLUMN())),INDEX(D1HoleInfo,_xlpm.hole,HoleParMCol))</f>
        <v>5</v>
      </c>
      <c r="M4" s="12" cm="1">
        <f t="array" aca="1" ref="M4" ca="1">_xlfn.LET(_xlpm.hole,INDIRECT(ADDRESS(MATCH("Hole",$A1:$A944,0),COLUMN())),INDEX(D1HoleInfo,_xlpm.hole,HoleParMCol))</f>
        <v>4</v>
      </c>
      <c r="N4" s="12" cm="1">
        <f t="array" aca="1" ref="N4" ca="1">_xlfn.LET(_xlpm.hole,INDIRECT(ADDRESS(MATCH("Hole",$A1:$A944,0),COLUMN())),INDEX(D1HoleInfo,_xlpm.hole,HoleParMCol))</f>
        <v>4</v>
      </c>
      <c r="O4" s="12" cm="1">
        <f t="array" aca="1" ref="O4" ca="1">_xlfn.LET(_xlpm.hole,INDIRECT(ADDRESS(MATCH("Hole",$A1:$A944,0),COLUMN())),INDEX(D1HoleInfo,_xlpm.hole,HoleParMCol))</f>
        <v>3</v>
      </c>
      <c r="P4" s="12" cm="1">
        <f t="array" aca="1" ref="P4" ca="1">_xlfn.LET(_xlpm.hole,INDIRECT(ADDRESS(MATCH("Hole",$A1:$A944,0),COLUMN())),INDEX(D1HoleInfo,_xlpm.hole,HoleParMCol))</f>
        <v>4</v>
      </c>
      <c r="Q4" s="12" cm="1">
        <f t="array" aca="1" ref="Q4" ca="1">_xlfn.LET(_xlpm.hole,INDIRECT(ADDRESS(MATCH("Hole",$A1:$A944,0),COLUMN())),INDEX(D1HoleInfo,_xlpm.hole,HoleParMCol))</f>
        <v>4</v>
      </c>
      <c r="R4" s="12" cm="1">
        <f t="array" aca="1" ref="R4" ca="1">_xlfn.LET(_xlpm.hole,INDIRECT(ADDRESS(MATCH("Hole",$A1:$A944,0),COLUMN())),INDEX(D1HoleInfo,_xlpm.hole,HoleParMCol))</f>
        <v>3</v>
      </c>
      <c r="S4" s="12" cm="1">
        <f t="array" aca="1" ref="S4" ca="1">_xlfn.LET(_xlpm.hole,INDIRECT(ADDRESS(MATCH("Hole",$A1:$A944,0),COLUMN())),INDEX(D1HoleInfo,_xlpm.hole,HoleParMCol))</f>
        <v>5</v>
      </c>
      <c r="T4" s="12" cm="1">
        <f t="array" aca="1" ref="T4" ca="1">_xlfn.LET(_xlpm.hole,INDIRECT(ADDRESS(MATCH("Hole",$A1:$A944,0),COLUMN())),INDEX(D1HoleInfo,_xlpm.hole,HoleParMCol))</f>
        <v>4</v>
      </c>
      <c r="U4" s="6">
        <f ca="1">SUM(C4:T4)</f>
        <v>72</v>
      </c>
      <c r="V4" s="2"/>
      <c r="W4" s="9"/>
      <c r="X4" s="2"/>
    </row>
    <row r="5" spans="1:25" ht="15.75" x14ac:dyDescent="0.25">
      <c r="A5" s="2" t="s">
        <v>33</v>
      </c>
      <c r="B5" s="2"/>
      <c r="C5" s="12" cm="1">
        <f t="array" aca="1" ref="C5" ca="1">_xlfn.LET(_xlpm.hole,INDIRECT(ADDRESS(MATCH("Hole",$A$1:$A$944,0),COLUMN())),INDEX(D1HoleInfo,_xlpm.hole,HoleHcpMCol))</f>
        <v>7</v>
      </c>
      <c r="D5" s="13" cm="1">
        <f t="array" aca="1" ref="D5" ca="1">_xlfn.LET(_xlpm.hole,INDIRECT(ADDRESS(MATCH("Hole",$A$1:$A$944,0),COLUMN())),INDEX(D1HoleInfo,_xlpm.hole,HoleHcpMCol))</f>
        <v>15</v>
      </c>
      <c r="E5" s="12" cm="1">
        <f t="array" aca="1" ref="E5" ca="1">_xlfn.LET(_xlpm.hole,INDIRECT(ADDRESS(MATCH("Hole",$A$1:$A$944,0),COLUMN())),INDEX(D1HoleInfo,_xlpm.hole,HoleHcpMCol))</f>
        <v>9</v>
      </c>
      <c r="F5" s="13" cm="1">
        <f t="array" aca="1" ref="F5" ca="1">_xlfn.LET(_xlpm.hole,INDIRECT(ADDRESS(MATCH("Hole",$A$1:$A$944,0),COLUMN())),INDEX(D1HoleInfo,_xlpm.hole,HoleHcpMCol))</f>
        <v>3</v>
      </c>
      <c r="G5" s="12" cm="1">
        <f t="array" aca="1" ref="G5" ca="1">_xlfn.LET(_xlpm.hole,INDIRECT(ADDRESS(MATCH("Hole",$A$1:$A$944,0),COLUMN())),INDEX(D1HoleInfo,_xlpm.hole,HoleHcpMCol))</f>
        <v>5</v>
      </c>
      <c r="H5" s="12" cm="1">
        <f t="array" aca="1" ref="H5" ca="1">_xlfn.LET(_xlpm.hole,INDIRECT(ADDRESS(MATCH("Hole",$A$1:$A$944,0),COLUMN())),INDEX(D1HoleInfo,_xlpm.hole,HoleHcpMCol))</f>
        <v>1</v>
      </c>
      <c r="I5" s="12" cm="1">
        <f t="array" aca="1" ref="I5" ca="1">_xlfn.LET(_xlpm.hole,INDIRECT(ADDRESS(MATCH("Hole",$A$1:$A$944,0),COLUMN())),INDEX(D1HoleInfo,_xlpm.hole,HoleHcpMCol))</f>
        <v>13</v>
      </c>
      <c r="J5" s="12" cm="1">
        <f t="array" aca="1" ref="J5" ca="1">_xlfn.LET(_xlpm.hole,INDIRECT(ADDRESS(MATCH("Hole",$A$1:$A$944,0),COLUMN())),INDEX(D1HoleInfo,_xlpm.hole,HoleHcpMCol))</f>
        <v>17</v>
      </c>
      <c r="K5" s="12" cm="1">
        <f t="array" aca="1" ref="K5" ca="1">_xlfn.LET(_xlpm.hole,INDIRECT(ADDRESS(MATCH("Hole",$A$1:$A$944,0),COLUMN())),INDEX(D1HoleInfo,_xlpm.hole,HoleHcpMCol))</f>
        <v>11</v>
      </c>
      <c r="L5" s="12" cm="1">
        <f t="array" aca="1" ref="L5" ca="1">_xlfn.LET(_xlpm.hole,INDIRECT(ADDRESS(MATCH("Hole",$A$1:$A$944,0),COLUMN())),INDEX(D1HoleInfo,_xlpm.hole,HoleHcpMCol))</f>
        <v>4</v>
      </c>
      <c r="M5" s="12" cm="1">
        <f t="array" aca="1" ref="M5" ca="1">_xlfn.LET(_xlpm.hole,INDIRECT(ADDRESS(MATCH("Hole",$A$1:$A$944,0),COLUMN())),INDEX(D1HoleInfo,_xlpm.hole,HoleHcpMCol))</f>
        <v>12</v>
      </c>
      <c r="N5" s="12" cm="1">
        <f t="array" aca="1" ref="N5" ca="1">_xlfn.LET(_xlpm.hole,INDIRECT(ADDRESS(MATCH("Hole",$A$1:$A$944,0),COLUMN())),INDEX(D1HoleInfo,_xlpm.hole,HoleHcpMCol))</f>
        <v>14</v>
      </c>
      <c r="O5" s="12" cm="1">
        <f t="array" aca="1" ref="O5" ca="1">_xlfn.LET(_xlpm.hole,INDIRECT(ADDRESS(MATCH("Hole",$A$1:$A$944,0),COLUMN())),INDEX(D1HoleInfo,_xlpm.hole,HoleHcpMCol))</f>
        <v>16</v>
      </c>
      <c r="P5" s="12" cm="1">
        <f t="array" aca="1" ref="P5" ca="1">_xlfn.LET(_xlpm.hole,INDIRECT(ADDRESS(MATCH("Hole",$A$1:$A$944,0),COLUMN())),INDEX(D1HoleInfo,_xlpm.hole,HoleHcpMCol))</f>
        <v>6</v>
      </c>
      <c r="Q5" s="12" cm="1">
        <f t="array" aca="1" ref="Q5" ca="1">_xlfn.LET(_xlpm.hole,INDIRECT(ADDRESS(MATCH("Hole",$A$1:$A$944,0),COLUMN())),INDEX(D1HoleInfo,_xlpm.hole,HoleHcpMCol))</f>
        <v>8</v>
      </c>
      <c r="R5" s="12" cm="1">
        <f t="array" aca="1" ref="R5" ca="1">_xlfn.LET(_xlpm.hole,INDIRECT(ADDRESS(MATCH("Hole",$A$1:$A$944,0),COLUMN())),INDEX(D1HoleInfo,_xlpm.hole,HoleHcpMCol))</f>
        <v>18</v>
      </c>
      <c r="S5" s="12" cm="1">
        <f t="array" aca="1" ref="S5" ca="1">_xlfn.LET(_xlpm.hole,INDIRECT(ADDRESS(MATCH("Hole",$A$1:$A$944,0),COLUMN())),INDEX(D1HoleInfo,_xlpm.hole,HoleHcpMCol))</f>
        <v>2</v>
      </c>
      <c r="T5" s="12" cm="1">
        <f t="array" aca="1" ref="T5" ca="1">_xlfn.LET(_xlpm.hole,INDIRECT(ADDRESS(MATCH("Hole",$A$1:$A$944,0),COLUMN())),INDEX(D1HoleInfo,_xlpm.hole,HoleHcpMCol))</f>
        <v>10</v>
      </c>
      <c r="U5" s="6"/>
      <c r="V5" s="2"/>
      <c r="W5" s="9"/>
      <c r="X5" s="2"/>
    </row>
    <row r="6" spans="1:25" ht="15.75" x14ac:dyDescent="0.25">
      <c r="A6" s="2" t="s">
        <v>31</v>
      </c>
      <c r="B6" s="2"/>
      <c r="C6" s="12" cm="1">
        <f t="array" aca="1" ref="C6" ca="1">_xlfn.LET(_xlpm.hole,INDIRECT(ADDRESS(MATCH("Hole",$A$1:$A$944,0),COLUMN())),INDEX(D1HoleInfo,_xlpm.hole,HoleParFCol))</f>
        <v>4</v>
      </c>
      <c r="D6" s="13" cm="1">
        <f t="array" aca="1" ref="D6" ca="1">_xlfn.LET(_xlpm.hole,INDIRECT(ADDRESS(MATCH("Hole",$A$1:$A$944,0),COLUMN())),INDEX(D1HoleInfo,_xlpm.hole,HoleParFCol))</f>
        <v>3</v>
      </c>
      <c r="E6" s="12" cm="1">
        <f t="array" aca="1" ref="E6" ca="1">_xlfn.LET(_xlpm.hole,INDIRECT(ADDRESS(MATCH("Hole",$A$1:$A$944,0),COLUMN())),INDEX(D1HoleInfo,_xlpm.hole,HoleParFCol))</f>
        <v>4</v>
      </c>
      <c r="F6" s="13" cm="1">
        <f t="array" aca="1" ref="F6" ca="1">_xlfn.LET(_xlpm.hole,INDIRECT(ADDRESS(MATCH("Hole",$A$1:$A$944,0),COLUMN())),INDEX(D1HoleInfo,_xlpm.hole,HoleParFCol))</f>
        <v>5</v>
      </c>
      <c r="G6" s="12" cm="1">
        <f t="array" aca="1" ref="G6" ca="1">_xlfn.LET(_xlpm.hole,INDIRECT(ADDRESS(MATCH("Hole",$A$1:$A$944,0),COLUMN())),INDEX(D1HoleInfo,_xlpm.hole,HoleParFCol))</f>
        <v>4</v>
      </c>
      <c r="H6" s="12" cm="1">
        <f t="array" aca="1" ref="H6" ca="1">_xlfn.LET(_xlpm.hole,INDIRECT(ADDRESS(MATCH("Hole",$A$1:$A$944,0),COLUMN())),INDEX(D1HoleInfo,_xlpm.hole,HoleParFCol))</f>
        <v>5</v>
      </c>
      <c r="I6" s="12" cm="1">
        <f t="array" aca="1" ref="I6" ca="1">_xlfn.LET(_xlpm.hole,INDIRECT(ADDRESS(MATCH("Hole",$A$1:$A$944,0),COLUMN())),INDEX(D1HoleInfo,_xlpm.hole,HoleParFCol))</f>
        <v>4</v>
      </c>
      <c r="J6" s="12" cm="1">
        <f t="array" aca="1" ref="J6" ca="1">_xlfn.LET(_xlpm.hole,INDIRECT(ADDRESS(MATCH("Hole",$A$1:$A$944,0),COLUMN())),INDEX(D1HoleInfo,_xlpm.hole,HoleParFCol))</f>
        <v>3</v>
      </c>
      <c r="K6" s="12" cm="1">
        <f t="array" aca="1" ref="K6" ca="1">_xlfn.LET(_xlpm.hole,INDIRECT(ADDRESS(MATCH("Hole",$A$1:$A$944,0),COLUMN())),INDEX(D1HoleInfo,_xlpm.hole,HoleParFCol))</f>
        <v>4</v>
      </c>
      <c r="L6" s="12" cm="1">
        <f t="array" aca="1" ref="L6" ca="1">_xlfn.LET(_xlpm.hole,INDIRECT(ADDRESS(MATCH("Hole",$A$1:$A$944,0),COLUMN())),INDEX(D1HoleInfo,_xlpm.hole,HoleParFCol))</f>
        <v>5</v>
      </c>
      <c r="M6" s="12" cm="1">
        <f t="array" aca="1" ref="M6" ca="1">_xlfn.LET(_xlpm.hole,INDIRECT(ADDRESS(MATCH("Hole",$A$1:$A$944,0),COLUMN())),INDEX(D1HoleInfo,_xlpm.hole,HoleParFCol))</f>
        <v>4</v>
      </c>
      <c r="N6" s="12" cm="1">
        <f t="array" aca="1" ref="N6" ca="1">_xlfn.LET(_xlpm.hole,INDIRECT(ADDRESS(MATCH("Hole",$A$1:$A$944,0),COLUMN())),INDEX(D1HoleInfo,_xlpm.hole,HoleParFCol))</f>
        <v>4</v>
      </c>
      <c r="O6" s="12" cm="1">
        <f t="array" aca="1" ref="O6" ca="1">_xlfn.LET(_xlpm.hole,INDIRECT(ADDRESS(MATCH("Hole",$A$1:$A$944,0),COLUMN())),INDEX(D1HoleInfo,_xlpm.hole,HoleParFCol))</f>
        <v>3</v>
      </c>
      <c r="P6" s="12" cm="1">
        <f t="array" aca="1" ref="P6" ca="1">_xlfn.LET(_xlpm.hole,INDIRECT(ADDRESS(MATCH("Hole",$A$1:$A$944,0),COLUMN())),INDEX(D1HoleInfo,_xlpm.hole,HoleParFCol))</f>
        <v>4</v>
      </c>
      <c r="Q6" s="12" cm="1">
        <f t="array" aca="1" ref="Q6" ca="1">_xlfn.LET(_xlpm.hole,INDIRECT(ADDRESS(MATCH("Hole",$A$1:$A$944,0),COLUMN())),INDEX(D1HoleInfo,_xlpm.hole,HoleParFCol))</f>
        <v>4</v>
      </c>
      <c r="R6" s="12" cm="1">
        <f t="array" aca="1" ref="R6" ca="1">_xlfn.LET(_xlpm.hole,INDIRECT(ADDRESS(MATCH("Hole",$A$1:$A$944,0),COLUMN())),INDEX(D1HoleInfo,_xlpm.hole,HoleParFCol))</f>
        <v>3</v>
      </c>
      <c r="S6" s="12" cm="1">
        <f t="array" aca="1" ref="S6" ca="1">_xlfn.LET(_xlpm.hole,INDIRECT(ADDRESS(MATCH("Hole",$A$1:$A$944,0),COLUMN())),INDEX(D1HoleInfo,_xlpm.hole,HoleParFCol))</f>
        <v>5</v>
      </c>
      <c r="T6" s="12" cm="1">
        <f t="array" aca="1" ref="T6" ca="1">_xlfn.LET(_xlpm.hole,INDIRECT(ADDRESS(MATCH("Hole",$A$1:$A$944,0),COLUMN())),INDEX(D1HoleInfo,_xlpm.hole,HoleParFCol))</f>
        <v>4</v>
      </c>
      <c r="U6" s="6">
        <f ca="1">SUM(C6:T6)</f>
        <v>72</v>
      </c>
      <c r="V6" s="2"/>
      <c r="W6" s="9"/>
      <c r="X6" s="2"/>
    </row>
    <row r="7" spans="1:25" ht="15.75" x14ac:dyDescent="0.25">
      <c r="A7" s="2" t="s">
        <v>34</v>
      </c>
      <c r="B7" s="2"/>
      <c r="C7" s="12" cm="1">
        <f t="array" aca="1" ref="C7" ca="1">_xlfn.LET(_xlpm.hole,INDIRECT(ADDRESS(MATCH("Hole",$A$1:$A$944,0),COLUMN())),INDEX(D1HoleInfo,_xlpm.hole,HoleHcpFCol))</f>
        <v>7</v>
      </c>
      <c r="D7" s="13" cm="1">
        <f t="array" aca="1" ref="D7" ca="1">_xlfn.LET(_xlpm.hole,INDIRECT(ADDRESS(MATCH("Hole",$A$1:$A$944,0),COLUMN())),INDEX(D1HoleInfo,_xlpm.hole,HoleHcpFCol))</f>
        <v>15</v>
      </c>
      <c r="E7" s="12" cm="1">
        <f t="array" aca="1" ref="E7" ca="1">_xlfn.LET(_xlpm.hole,INDIRECT(ADDRESS(MATCH("Hole",$A$1:$A$944,0),COLUMN())),INDEX(D1HoleInfo,_xlpm.hole,HoleHcpFCol))</f>
        <v>9</v>
      </c>
      <c r="F7" s="13" cm="1">
        <f t="array" aca="1" ref="F7" ca="1">_xlfn.LET(_xlpm.hole,INDIRECT(ADDRESS(MATCH("Hole",$A$1:$A$944,0),COLUMN())),INDEX(D1HoleInfo,_xlpm.hole,HoleHcpFCol))</f>
        <v>3</v>
      </c>
      <c r="G7" s="12" cm="1">
        <f t="array" aca="1" ref="G7" ca="1">_xlfn.LET(_xlpm.hole,INDIRECT(ADDRESS(MATCH("Hole",$A$1:$A$944,0),COLUMN())),INDEX(D1HoleInfo,_xlpm.hole,HoleHcpFCol))</f>
        <v>5</v>
      </c>
      <c r="H7" s="12" cm="1">
        <f t="array" aca="1" ref="H7" ca="1">_xlfn.LET(_xlpm.hole,INDIRECT(ADDRESS(MATCH("Hole",$A$1:$A$944,0),COLUMN())),INDEX(D1HoleInfo,_xlpm.hole,HoleHcpFCol))</f>
        <v>1</v>
      </c>
      <c r="I7" s="12" cm="1">
        <f t="array" aca="1" ref="I7" ca="1">_xlfn.LET(_xlpm.hole,INDIRECT(ADDRESS(MATCH("Hole",$A$1:$A$944,0),COLUMN())),INDEX(D1HoleInfo,_xlpm.hole,HoleHcpFCol))</f>
        <v>13</v>
      </c>
      <c r="J7" s="12" cm="1">
        <f t="array" aca="1" ref="J7" ca="1">_xlfn.LET(_xlpm.hole,INDIRECT(ADDRESS(MATCH("Hole",$A$1:$A$944,0),COLUMN())),INDEX(D1HoleInfo,_xlpm.hole,HoleHcpFCol))</f>
        <v>17</v>
      </c>
      <c r="K7" s="12" cm="1">
        <f t="array" aca="1" ref="K7" ca="1">_xlfn.LET(_xlpm.hole,INDIRECT(ADDRESS(MATCH("Hole",$A$1:$A$944,0),COLUMN())),INDEX(D1HoleInfo,_xlpm.hole,HoleHcpFCol))</f>
        <v>11</v>
      </c>
      <c r="L7" s="12" cm="1">
        <f t="array" aca="1" ref="L7" ca="1">_xlfn.LET(_xlpm.hole,INDIRECT(ADDRESS(MATCH("Hole",$A$1:$A$944,0),COLUMN())),INDEX(D1HoleInfo,_xlpm.hole,HoleHcpFCol))</f>
        <v>4</v>
      </c>
      <c r="M7" s="12" cm="1">
        <f t="array" aca="1" ref="M7" ca="1">_xlfn.LET(_xlpm.hole,INDIRECT(ADDRESS(MATCH("Hole",$A$1:$A$944,0),COLUMN())),INDEX(D1HoleInfo,_xlpm.hole,HoleHcpFCol))</f>
        <v>12</v>
      </c>
      <c r="N7" s="12" cm="1">
        <f t="array" aca="1" ref="N7" ca="1">_xlfn.LET(_xlpm.hole,INDIRECT(ADDRESS(MATCH("Hole",$A$1:$A$944,0),COLUMN())),INDEX(D1HoleInfo,_xlpm.hole,HoleHcpFCol))</f>
        <v>14</v>
      </c>
      <c r="O7" s="12" cm="1">
        <f t="array" aca="1" ref="O7" ca="1">_xlfn.LET(_xlpm.hole,INDIRECT(ADDRESS(MATCH("Hole",$A$1:$A$944,0),COLUMN())),INDEX(D1HoleInfo,_xlpm.hole,HoleHcpFCol))</f>
        <v>16</v>
      </c>
      <c r="P7" s="12" cm="1">
        <f t="array" aca="1" ref="P7" ca="1">_xlfn.LET(_xlpm.hole,INDIRECT(ADDRESS(MATCH("Hole",$A$1:$A$944,0),COLUMN())),INDEX(D1HoleInfo,_xlpm.hole,HoleHcpFCol))</f>
        <v>6</v>
      </c>
      <c r="Q7" s="12" cm="1">
        <f t="array" aca="1" ref="Q7" ca="1">_xlfn.LET(_xlpm.hole,INDIRECT(ADDRESS(MATCH("Hole",$A$1:$A$944,0),COLUMN())),INDEX(D1HoleInfo,_xlpm.hole,HoleHcpFCol))</f>
        <v>8</v>
      </c>
      <c r="R7" s="12" cm="1">
        <f t="array" aca="1" ref="R7" ca="1">_xlfn.LET(_xlpm.hole,INDIRECT(ADDRESS(MATCH("Hole",$A$1:$A$944,0),COLUMN())),INDEX(D1HoleInfo,_xlpm.hole,HoleHcpFCol))</f>
        <v>18</v>
      </c>
      <c r="S7" s="12" cm="1">
        <f t="array" aca="1" ref="S7" ca="1">_xlfn.LET(_xlpm.hole,INDIRECT(ADDRESS(MATCH("Hole",$A$1:$A$944,0),COLUMN())),INDEX(D1HoleInfo,_xlpm.hole,HoleHcpFCol))</f>
        <v>2</v>
      </c>
      <c r="T7" s="12" cm="1">
        <f t="array" aca="1" ref="T7" ca="1">_xlfn.LET(_xlpm.hole,INDIRECT(ADDRESS(MATCH("Hole",$A$1:$A$944,0),COLUMN())),INDEX(D1HoleInfo,_xlpm.hole,HoleHcpFCol))</f>
        <v>10</v>
      </c>
      <c r="U7" s="6"/>
      <c r="V7" s="2"/>
      <c r="W7" s="9"/>
      <c r="X7" s="2"/>
    </row>
    <row r="8" spans="1:25" ht="15.75" x14ac:dyDescent="0.25">
      <c r="A8" s="2"/>
      <c r="B8" s="2"/>
      <c r="C8" s="12"/>
      <c r="D8" s="13"/>
      <c r="E8" s="12"/>
      <c r="F8" s="13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6"/>
      <c r="V8" s="2"/>
      <c r="W8" s="9"/>
      <c r="X8" s="2"/>
    </row>
    <row r="9" spans="1:25" ht="30.75" customHeight="1" x14ac:dyDescent="0.25">
      <c r="A9" s="2" t="str" cm="1">
        <f t="array" ref="A9:Y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9" s="2" t="str">
        <v>Tee</v>
      </c>
      <c r="C9" s="2" t="str">
        <v>Index</v>
      </c>
      <c r="D9" s="3" t="str">
        <v>Course
HCP</v>
      </c>
      <c r="E9" s="2" t="str">
        <v>Allow</v>
      </c>
      <c r="F9" s="7" t="str">
        <v>Points
Needed</v>
      </c>
      <c r="G9" s="2" t="str">
        <v/>
      </c>
      <c r="H9" s="2" t="str">
        <v/>
      </c>
      <c r="I9" s="2" t="str">
        <v/>
      </c>
      <c r="J9" s="2" t="str">
        <v/>
      </c>
      <c r="K9" s="2" t="str">
        <v/>
      </c>
      <c r="L9" s="2" t="str">
        <v/>
      </c>
      <c r="M9" s="2" t="str">
        <v/>
      </c>
      <c r="N9" s="2" t="str">
        <v/>
      </c>
      <c r="O9" s="2" t="str">
        <v/>
      </c>
      <c r="P9" s="2" t="str">
        <v/>
      </c>
      <c r="Q9" s="2" t="str">
        <v/>
      </c>
      <c r="R9" s="2" t="str">
        <v/>
      </c>
      <c r="S9" s="2" t="str">
        <v/>
      </c>
      <c r="T9" s="2" t="str">
        <v/>
      </c>
      <c r="U9" s="2" t="str">
        <v>Totals</v>
      </c>
      <c r="V9" s="7" t="str">
        <v>Stableford
Points</v>
      </c>
      <c r="W9" s="14" t="str">
        <v>Rank</v>
      </c>
      <c r="X9" s="2" t="str">
        <v>Place</v>
      </c>
      <c r="Y9" s="2" t="str">
        <v>Payout</v>
      </c>
    </row>
    <row r="10" spans="1:25" ht="15.75" x14ac:dyDescent="0.25">
      <c r="A10" s="2" t="str" cm="1">
        <f t="array" ref="A10:C1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John Allen</v>
      </c>
      <c r="B10" s="2" t="str">
        <v>Blue</v>
      </c>
      <c r="C10" s="2">
        <v>26.4</v>
      </c>
      <c r="D10" s="7" cm="1">
        <f t="array" aca="1" ref="D1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29</v>
      </c>
      <c r="E10" cm="1">
        <f t="array" aca="1" ref="E10" ca="1">_xlfn.LET(_xlpm.chcp,INDIRECT(ADDRESS(ROW(),COLUMN()-1)),IF(_xlpm.chcp="","",_xlpm.chcp*D1HandicapAllowance))</f>
        <v>29</v>
      </c>
      <c r="F10" s="7" cm="1">
        <f t="array" aca="1" ref="F10" ca="1">_xlfn.LET(_xlpm.points,INDIRECT(ADDRESS(ROW(),COLUMN()-1)),IF(_xlpm.points="","",36-_xlpm.points))</f>
        <v>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V10" s="2"/>
      <c r="W10" s="9"/>
      <c r="X10" s="2"/>
      <c r="Y10" s="2"/>
    </row>
    <row r="11" spans="1:25" ht="15.75" x14ac:dyDescent="0.25">
      <c r="A11" s="2" t="str" cm="1">
        <f t="array" aca="1" ref="A11" ca="1">_xlfn.LET(_xlpm.name,INDIRECT(ADDRESS(ROW()-1,COLUMN())),IF(_xlpm.name="","",_xlfn.CONCAT(A10," Gross")))</f>
        <v>John Allen Gross</v>
      </c>
      <c r="B11" s="2"/>
      <c r="C11" s="5">
        <v>7</v>
      </c>
      <c r="D11" s="19">
        <v>4</v>
      </c>
      <c r="E11" s="5">
        <v>3</v>
      </c>
      <c r="F11" s="19">
        <v>6</v>
      </c>
      <c r="G11" s="5">
        <v>6</v>
      </c>
      <c r="H11" s="5">
        <v>7</v>
      </c>
      <c r="I11" s="5">
        <v>8</v>
      </c>
      <c r="J11" s="5">
        <v>7</v>
      </c>
      <c r="K11" s="5">
        <v>6</v>
      </c>
      <c r="L11" s="5">
        <v>8</v>
      </c>
      <c r="M11" s="5">
        <v>5</v>
      </c>
      <c r="N11" s="5">
        <v>6</v>
      </c>
      <c r="O11" s="5">
        <v>7</v>
      </c>
      <c r="P11" s="5">
        <v>8</v>
      </c>
      <c r="Q11" s="5">
        <v>9</v>
      </c>
      <c r="R11" s="5">
        <v>5</v>
      </c>
      <c r="S11" s="5">
        <v>7</v>
      </c>
      <c r="T11" s="5">
        <v>8</v>
      </c>
      <c r="U11" s="5">
        <f>SUM(C11:T11)</f>
        <v>117</v>
      </c>
      <c r="V11" s="2"/>
      <c r="W11" s="9"/>
      <c r="X11" s="2"/>
    </row>
    <row r="12" spans="1:25" ht="15.75" x14ac:dyDescent="0.25">
      <c r="A12" s="2" t="str" cm="1">
        <f t="array" aca="1" ref="A12" ca="1">_xlfn.LET(_xlpm.name,INDIRECT(ADDRESS(ROW()-2,COLUMN())),IF(_xlpm.name="","",_xlfn.CONCAT(A10," Stableford Points")))</f>
        <v>John Allen Stableford Points</v>
      </c>
      <c r="B12" s="2"/>
      <c r="C12" s="5" cm="1">
        <f t="array" aca="1" ref="C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D12" s="5" cm="1">
        <f t="array" aca="1" ref="D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E12" s="5" cm="1">
        <f t="array" aca="1" ref="E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F12" s="5" cm="1">
        <f t="array" aca="1" ref="F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G12" s="5" cm="1">
        <f t="array" aca="1" ref="G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H12" s="5" cm="1">
        <f t="array" aca="1" ref="H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I12" s="5" cm="1">
        <f t="array" aca="1" ref="I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J12" s="5" cm="1">
        <f t="array" aca="1" ref="J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K12" s="5" cm="1">
        <f t="array" aca="1" ref="K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L12" s="5" cm="1">
        <f t="array" aca="1" ref="L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M12" s="5" cm="1">
        <f t="array" aca="1" ref="M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N12" s="5" cm="1">
        <f t="array" aca="1" ref="N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O12" s="5" cm="1">
        <f t="array" aca="1" ref="O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P12" s="5" cm="1">
        <f t="array" aca="1" ref="P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Q12" s="5" cm="1">
        <f t="array" aca="1" ref="Q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R12" s="5" cm="1">
        <f t="array" aca="1" ref="R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S12" s="5" cm="1">
        <f t="array" aca="1" ref="S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T12" s="5" cm="1">
        <f t="array" aca="1" ref="T1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U12" s="5">
        <f ca="1">SUM(C12:T12)</f>
        <v>-1</v>
      </c>
      <c r="V12" s="5">
        <f ca="1">IF($U12=0,"",F10-U12)</f>
        <v>8</v>
      </c>
      <c r="W12" s="10">
        <f ca="1">IF(V12 = "","",_xlfn.RANK.EQ(V12,V:V,1))</f>
        <v>8</v>
      </c>
      <c r="X12" s="2" t="str">
        <f ca="1">IF(V12="","",IF(COUNTIF(W:W,W12)&gt;1,CONCATENATE("T",W12),TEXT(W12,"0")))</f>
        <v>T8</v>
      </c>
      <c r="Y12" s="8">
        <f ca="1">IF(V12="","",IF(ISNA(VLOOKUP(W12,D1PlacePayouts,1,FALSE)),"",AVERAGE(OFFSET(D1PlacePayouts,VLOOKUP(W12,D1PlacePayouts,1,FALSE)-1,1,COUNTIF(W:W,W12)))*D1Kitty))</f>
        <v>0</v>
      </c>
    </row>
    <row r="13" spans="1:25" ht="15.75" x14ac:dyDescent="0.25">
      <c r="A13" s="2"/>
      <c r="B13" s="2"/>
      <c r="C13" s="5"/>
      <c r="D13" s="19"/>
      <c r="E13" s="5"/>
      <c r="F13" s="19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10"/>
      <c r="X13" s="2"/>
      <c r="Y13" s="8"/>
    </row>
    <row r="14" spans="1:25" ht="30.75" customHeight="1" x14ac:dyDescent="0.25">
      <c r="A14" s="2" t="str" cm="1">
        <f t="array" ref="A14:Y1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14" s="2" t="str">
        <v>Tee</v>
      </c>
      <c r="C14" s="2" t="str">
        <v>Index</v>
      </c>
      <c r="D14" s="3" t="str">
        <v>Course
HCP</v>
      </c>
      <c r="E14" s="2" t="str">
        <v>Allow</v>
      </c>
      <c r="F14" s="7" t="str">
        <v>Points
Needed</v>
      </c>
      <c r="G14" s="2" t="str">
        <v/>
      </c>
      <c r="H14" s="2" t="str">
        <v/>
      </c>
      <c r="I14" s="2" t="str">
        <v/>
      </c>
      <c r="J14" s="2" t="str">
        <v/>
      </c>
      <c r="K14" s="2" t="str">
        <v/>
      </c>
      <c r="L14" s="2" t="str">
        <v/>
      </c>
      <c r="M14" s="2" t="str">
        <v/>
      </c>
      <c r="N14" s="2" t="str">
        <v/>
      </c>
      <c r="O14" s="2" t="str">
        <v/>
      </c>
      <c r="P14" s="2" t="str">
        <v/>
      </c>
      <c r="Q14" s="2" t="str">
        <v/>
      </c>
      <c r="R14" s="2" t="str">
        <v/>
      </c>
      <c r="S14" s="2" t="str">
        <v/>
      </c>
      <c r="T14" s="2" t="str">
        <v/>
      </c>
      <c r="U14" s="2" t="str">
        <v>Totals</v>
      </c>
      <c r="V14" s="7" t="str">
        <v>Stableford
Points</v>
      </c>
      <c r="W14" s="14" t="str">
        <v>Rank</v>
      </c>
      <c r="X14" s="2" t="str">
        <v>Place</v>
      </c>
      <c r="Y14" s="2" t="str">
        <v>Payout</v>
      </c>
    </row>
    <row r="15" spans="1:25" ht="15.75" x14ac:dyDescent="0.25">
      <c r="A15" s="2" t="str" cm="1">
        <f t="array" ref="A15:C1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Curt Balcerzak</v>
      </c>
      <c r="B15" s="2" t="str">
        <v>Blue</v>
      </c>
      <c r="C15" s="2">
        <v>14</v>
      </c>
      <c r="D15" s="7" cm="1">
        <f t="array" aca="1" ref="D1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15</v>
      </c>
      <c r="E15" cm="1">
        <f t="array" aca="1" ref="E15" ca="1">_xlfn.LET(_xlpm.chcp,INDIRECT(ADDRESS(ROW(),COLUMN()-1)),IF(_xlpm.chcp="","",_xlpm.chcp*D1HandicapAllowance))</f>
        <v>15</v>
      </c>
      <c r="F15" s="7" cm="1">
        <f t="array" aca="1" ref="F15" ca="1">_xlfn.LET(_xlpm.points,INDIRECT(ADDRESS(ROW(),COLUMN()-1)),IF(_xlpm.points="","",36-_xlpm.points))</f>
        <v>21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V15" s="2"/>
      <c r="W15" s="9"/>
      <c r="X15" s="2"/>
      <c r="Y15" s="2"/>
    </row>
    <row r="16" spans="1:25" ht="15.75" x14ac:dyDescent="0.25">
      <c r="A16" s="2" t="str" cm="1">
        <f t="array" aca="1" ref="A16" ca="1">_xlfn.LET(_xlpm.name,INDIRECT(ADDRESS(ROW()-1,COLUMN())),IF(_xlpm.name="","",_xlfn.CONCAT(A15," Gross")))</f>
        <v>Curt Balcerzak Gross</v>
      </c>
      <c r="B16" s="2"/>
      <c r="C16" s="5">
        <v>5</v>
      </c>
      <c r="D16" s="19">
        <v>4</v>
      </c>
      <c r="E16" s="5">
        <v>3</v>
      </c>
      <c r="F16" s="19">
        <v>7</v>
      </c>
      <c r="G16" s="5">
        <v>5</v>
      </c>
      <c r="H16" s="5">
        <v>7</v>
      </c>
      <c r="I16" s="5">
        <v>4</v>
      </c>
      <c r="J16" s="5">
        <v>4</v>
      </c>
      <c r="K16" s="5">
        <v>5</v>
      </c>
      <c r="L16" s="5">
        <v>7</v>
      </c>
      <c r="M16" s="5">
        <v>5</v>
      </c>
      <c r="N16" s="5">
        <v>5</v>
      </c>
      <c r="O16" s="5">
        <v>5</v>
      </c>
      <c r="P16" s="5">
        <v>6</v>
      </c>
      <c r="Q16" s="5">
        <v>6</v>
      </c>
      <c r="R16" s="5">
        <v>4</v>
      </c>
      <c r="S16" s="5">
        <v>7</v>
      </c>
      <c r="T16" s="5">
        <v>7</v>
      </c>
      <c r="U16" s="5">
        <f>SUM(C16:T16)</f>
        <v>96</v>
      </c>
      <c r="V16" s="2"/>
      <c r="W16" s="9"/>
      <c r="X16" s="2"/>
    </row>
    <row r="17" spans="1:25" ht="15.75" x14ac:dyDescent="0.25">
      <c r="A17" s="2" t="str" cm="1">
        <f t="array" aca="1" ref="A17" ca="1">_xlfn.LET(_xlpm.name,INDIRECT(ADDRESS(ROW()-2,COLUMN())),IF(_xlpm.name="","",_xlfn.CONCAT(A15," Stableford Points")))</f>
        <v>Curt Balcerzak Stableford Points</v>
      </c>
      <c r="B17" s="2"/>
      <c r="C17" s="5" cm="1">
        <f t="array" aca="1" ref="C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D17" s="5" cm="1">
        <f t="array" aca="1" ref="D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E17" s="5" cm="1">
        <f t="array" aca="1" ref="E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F17" s="5" cm="1">
        <f t="array" aca="1" ref="F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G17" s="5" cm="1">
        <f t="array" aca="1" ref="G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H17" s="5" cm="1">
        <f t="array" aca="1" ref="H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I17" s="5" cm="1">
        <f t="array" aca="1" ref="I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J17" s="5" cm="1">
        <f t="array" aca="1" ref="J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K17" s="5" cm="1">
        <f t="array" aca="1" ref="K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L17" s="5" cm="1">
        <f t="array" aca="1" ref="L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17" s="5" cm="1">
        <f t="array" aca="1" ref="M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N17" s="5" cm="1">
        <f t="array" aca="1" ref="N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17" s="5" cm="1">
        <f t="array" aca="1" ref="O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P17" s="5" cm="1">
        <f t="array" aca="1" ref="P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Q17" s="5" cm="1">
        <f t="array" aca="1" ref="Q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R17" s="5" cm="1">
        <f t="array" aca="1" ref="R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S17" s="5" cm="1">
        <f t="array" aca="1" ref="S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T17" s="5" cm="1">
        <f t="array" aca="1" ref="T1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U17" s="5">
        <f ca="1">SUM(C17:T17)</f>
        <v>13</v>
      </c>
      <c r="V17" s="5">
        <f ca="1">IF($U17=0,"",F15-U17)</f>
        <v>8</v>
      </c>
      <c r="W17" s="10">
        <f ca="1">IF(V17 = "","",_xlfn.RANK.EQ(V17,V:V,1))</f>
        <v>8</v>
      </c>
      <c r="X17" s="2" t="str">
        <f ca="1">IF(V17="","",IF(COUNTIF(W:W,W17)&gt;1,CONCATENATE("T",W17),TEXT(W17,"0")))</f>
        <v>T8</v>
      </c>
      <c r="Y17" s="8">
        <f ca="1">IF(V17="","",IF(ISNA(VLOOKUP(W17,D1PlacePayouts,1,FALSE)),"",AVERAGE(OFFSET(D1PlacePayouts,VLOOKUP(W17,D1PlacePayouts,1,FALSE)-1,1,COUNTIF(W:W,W17)))*D1Kitty))</f>
        <v>0</v>
      </c>
    </row>
    <row r="18" spans="1:25" ht="15.75" x14ac:dyDescent="0.25">
      <c r="A18" s="2"/>
      <c r="B18" s="2"/>
      <c r="C18" s="5"/>
      <c r="D18" s="19"/>
      <c r="E18" s="5"/>
      <c r="F18" s="19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6"/>
      <c r="W18" s="10"/>
      <c r="X18" s="2"/>
      <c r="Y18" s="8"/>
    </row>
    <row r="19" spans="1:25" ht="30.75" customHeight="1" x14ac:dyDescent="0.25">
      <c r="A19" s="2" t="str" cm="1">
        <f t="array" ref="A19:Y1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19" s="2" t="str">
        <v>Tee</v>
      </c>
      <c r="C19" s="2" t="str">
        <v>Index</v>
      </c>
      <c r="D19" s="3" t="str">
        <v>Course
HCP</v>
      </c>
      <c r="E19" s="2" t="str">
        <v>Allow</v>
      </c>
      <c r="F19" s="7" t="str">
        <v>Points
Needed</v>
      </c>
      <c r="G19" s="2" t="str">
        <v/>
      </c>
      <c r="H19" s="2" t="str">
        <v/>
      </c>
      <c r="I19" s="2" t="str">
        <v/>
      </c>
      <c r="J19" s="2" t="str">
        <v/>
      </c>
      <c r="K19" s="2" t="str">
        <v/>
      </c>
      <c r="L19" s="2" t="str">
        <v/>
      </c>
      <c r="M19" s="2" t="str">
        <v/>
      </c>
      <c r="N19" s="2" t="str">
        <v/>
      </c>
      <c r="O19" s="2" t="str">
        <v/>
      </c>
      <c r="P19" s="2" t="str">
        <v/>
      </c>
      <c r="Q19" s="2" t="str">
        <v/>
      </c>
      <c r="R19" s="2" t="str">
        <v/>
      </c>
      <c r="S19" s="2" t="str">
        <v/>
      </c>
      <c r="T19" s="2" t="str">
        <v/>
      </c>
      <c r="U19" s="2" t="str">
        <v>Totals</v>
      </c>
      <c r="V19" s="7" t="str">
        <v>Stableford
Points</v>
      </c>
      <c r="W19" s="14" t="str">
        <v>Rank</v>
      </c>
      <c r="X19" s="2" t="str">
        <v>Place</v>
      </c>
      <c r="Y19" s="2" t="str">
        <v>Payout</v>
      </c>
    </row>
    <row r="20" spans="1:25" ht="15.75" x14ac:dyDescent="0.25">
      <c r="A20" s="2" t="str" cm="1">
        <f t="array" ref="A20:C2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Travis Hubbard</v>
      </c>
      <c r="B20" s="2" t="str">
        <v>Blue</v>
      </c>
      <c r="C20" s="2">
        <v>26.4</v>
      </c>
      <c r="D20" s="7" cm="1">
        <f t="array" aca="1" ref="D2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29</v>
      </c>
      <c r="E20" cm="1">
        <f t="array" aca="1" ref="E20" ca="1">_xlfn.LET(_xlpm.chcp,INDIRECT(ADDRESS(ROW(),COLUMN()-1)),IF(_xlpm.chcp="","",_xlpm.chcp*D1HandicapAllowance))</f>
        <v>29</v>
      </c>
      <c r="F20" s="7" cm="1">
        <f t="array" aca="1" ref="F20" ca="1">_xlfn.LET(_xlpm.points,INDIRECT(ADDRESS(ROW(),COLUMN()-1)),IF(_xlpm.points="","",36-_xlpm.points))</f>
        <v>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V20" s="2"/>
      <c r="W20" s="9"/>
      <c r="X20" s="2"/>
      <c r="Y20" s="2"/>
    </row>
    <row r="21" spans="1:25" ht="15.75" x14ac:dyDescent="0.25">
      <c r="A21" s="2" t="str" cm="1">
        <f t="array" aca="1" ref="A21" ca="1">_xlfn.LET(_xlpm.name,INDIRECT(ADDRESS(ROW()-1,COLUMN())),IF(_xlpm.name="","",_xlfn.CONCAT(A20," Gross")))</f>
        <v>Travis Hubbard Gross</v>
      </c>
      <c r="B21" s="2"/>
      <c r="C21" s="5">
        <v>8</v>
      </c>
      <c r="D21" s="19">
        <v>3</v>
      </c>
      <c r="E21" s="5">
        <v>6</v>
      </c>
      <c r="F21" s="19">
        <v>6</v>
      </c>
      <c r="G21" s="5">
        <v>10</v>
      </c>
      <c r="H21" s="5">
        <v>6</v>
      </c>
      <c r="I21" s="5">
        <v>7</v>
      </c>
      <c r="J21" s="5">
        <v>7</v>
      </c>
      <c r="K21" s="5">
        <v>5</v>
      </c>
      <c r="L21" s="5">
        <v>7</v>
      </c>
      <c r="M21" s="5">
        <v>5</v>
      </c>
      <c r="N21" s="5">
        <v>5</v>
      </c>
      <c r="O21" s="5">
        <v>4</v>
      </c>
      <c r="P21" s="5">
        <v>5</v>
      </c>
      <c r="Q21" s="5">
        <v>6</v>
      </c>
      <c r="R21" s="5">
        <v>5</v>
      </c>
      <c r="S21" s="5">
        <v>8</v>
      </c>
      <c r="T21" s="5">
        <v>9</v>
      </c>
      <c r="U21" s="5">
        <f>SUM(C21:T21)</f>
        <v>112</v>
      </c>
      <c r="V21" s="2"/>
      <c r="W21" s="9"/>
      <c r="X21" s="2"/>
    </row>
    <row r="22" spans="1:25" ht="15.75" x14ac:dyDescent="0.25">
      <c r="A22" s="2" t="str" cm="1">
        <f t="array" aca="1" ref="A22" ca="1">_xlfn.LET(_xlpm.name,INDIRECT(ADDRESS(ROW()-2,COLUMN())),IF(_xlpm.name="","",_xlfn.CONCAT(A20," Stableford Points")))</f>
        <v>Travis Hubbard Stableford Points</v>
      </c>
      <c r="B22" s="2"/>
      <c r="C22" s="5" cm="1">
        <f t="array" aca="1" ref="C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D22" s="5" cm="1">
        <f t="array" aca="1" ref="D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E22" s="5" cm="1">
        <f t="array" aca="1" ref="E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F22" s="5" cm="1">
        <f t="array" aca="1" ref="F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G22" s="5" cm="1">
        <f t="array" aca="1" ref="G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H22" s="5" cm="1">
        <f t="array" aca="1" ref="H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I22" s="5" cm="1">
        <f t="array" aca="1" ref="I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J22" s="5" cm="1">
        <f t="array" aca="1" ref="J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K22" s="5" cm="1">
        <f t="array" aca="1" ref="K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L22" s="5" cm="1">
        <f t="array" aca="1" ref="L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22" s="5" cm="1">
        <f t="array" aca="1" ref="M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N22" s="5" cm="1">
        <f t="array" aca="1" ref="N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22" s="5" cm="1">
        <f t="array" aca="1" ref="O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P22" s="5" cm="1">
        <f t="array" aca="1" ref="P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Q22" s="5" cm="1">
        <f t="array" aca="1" ref="Q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R22" s="5" cm="1">
        <f t="array" aca="1" ref="R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S22" s="5" cm="1">
        <f t="array" aca="1" ref="S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T22" s="5" cm="1">
        <f t="array" aca="1" ref="T2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U22" s="5">
        <f ca="1">SUM(C22:T22)</f>
        <v>3</v>
      </c>
      <c r="V22" s="5">
        <f ca="1">IF($U22=0,"",F20-U22)</f>
        <v>4</v>
      </c>
      <c r="W22" s="10">
        <f ca="1">IF(V22 = "","",_xlfn.RANK.EQ(V22,V:V,1))</f>
        <v>5</v>
      </c>
      <c r="X22" s="2" t="str">
        <f ca="1">IF(V22="","",IF(COUNTIF(W:W,W22)&gt;1,CONCATENATE("T",W22),TEXT(W22,"0")))</f>
        <v>5</v>
      </c>
      <c r="Y22" s="8">
        <f ca="1">IF(V22="","",IF(ISNA(VLOOKUP(W22,D1PlacePayouts,1,FALSE)),"",AVERAGE(OFFSET(D1PlacePayouts,VLOOKUP(W22,D1PlacePayouts,1,FALSE)-1,1,COUNTIF(W:W,W22)))*D1Kitty))</f>
        <v>0</v>
      </c>
    </row>
    <row r="23" spans="1:25" ht="15.75" x14ac:dyDescent="0.25">
      <c r="A23" s="2"/>
      <c r="B23" s="2"/>
      <c r="C23" s="5"/>
      <c r="D23" s="19"/>
      <c r="E23" s="5"/>
      <c r="F23" s="19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10"/>
      <c r="X23" s="2"/>
      <c r="Y23" s="8"/>
    </row>
    <row r="24" spans="1:25" ht="30.75" customHeight="1" x14ac:dyDescent="0.25">
      <c r="A24" s="2" t="str" cm="1">
        <f t="array" ref="A2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24" s="2"/>
      <c r="C24" s="2"/>
      <c r="D24" s="3"/>
      <c r="E24" s="2"/>
      <c r="F24" s="7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7"/>
      <c r="W24" s="14"/>
      <c r="X24" s="2"/>
      <c r="Y24" s="2"/>
    </row>
    <row r="25" spans="1:25" ht="15.75" x14ac:dyDescent="0.25">
      <c r="A25" s="2" t="str" cm="1">
        <f t="array" ref="A2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/>
      </c>
      <c r="B25" s="2"/>
      <c r="C25" s="2"/>
      <c r="D25" s="7" t="str" cm="1">
        <f t="array" aca="1" ref="D2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/>
      </c>
      <c r="E25" t="str" cm="1">
        <f t="array" aca="1" ref="E25" ca="1">_xlfn.LET(_xlpm.chcp,INDIRECT(ADDRESS(ROW(),COLUMN()-1)),IF(_xlpm.chcp="","",_xlpm.chcp*D1HandicapAllowance))</f>
        <v/>
      </c>
      <c r="F25" s="7" t="str" cm="1">
        <f t="array" aca="1" ref="F25" ca="1">_xlfn.LET(_xlpm.points,INDIRECT(ADDRESS(ROW(),COLUMN()-1)),IF(_xlpm.points="","",36-_xlpm.points))</f>
        <v/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V25" s="2"/>
      <c r="W25" s="9"/>
      <c r="X25" s="2"/>
      <c r="Y25" s="2"/>
    </row>
    <row r="26" spans="1:25" ht="15.75" x14ac:dyDescent="0.25">
      <c r="A26" s="2" t="str" cm="1">
        <f t="array" aca="1" ref="A26" ca="1">_xlfn.LET(_xlpm.name,INDIRECT(ADDRESS(ROW()-1,COLUMN())),IF(_xlpm.name="","",_xlfn.CONCAT(A25," Gross")))</f>
        <v/>
      </c>
      <c r="B26" s="2"/>
      <c r="C26" s="5"/>
      <c r="D26" s="19"/>
      <c r="E26" s="5"/>
      <c r="F26" s="19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>
        <f>SUM(C26:T26)</f>
        <v>0</v>
      </c>
      <c r="V26" s="2"/>
      <c r="W26" s="9"/>
      <c r="X26" s="2"/>
    </row>
    <row r="27" spans="1:25" ht="15.75" x14ac:dyDescent="0.25">
      <c r="A27" s="2" t="str" cm="1">
        <f t="array" aca="1" ref="A27" ca="1">_xlfn.LET(_xlpm.name,INDIRECT(ADDRESS(ROW()-2,COLUMN())),IF(_xlpm.name="","",_xlfn.CONCAT(A25," Stableford Points")))</f>
        <v/>
      </c>
      <c r="B27" s="2"/>
      <c r="C27" s="5" t="str" cm="1">
        <f t="array" aca="1" ref="C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D27" s="5" t="str" cm="1">
        <f t="array" aca="1" ref="D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E27" s="5" t="str" cm="1">
        <f t="array" aca="1" ref="E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F27" s="5" t="str" cm="1">
        <f t="array" aca="1" ref="F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G27" s="5" t="str" cm="1">
        <f t="array" aca="1" ref="G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H27" s="5" t="str" cm="1">
        <f t="array" aca="1" ref="H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I27" s="5" t="str" cm="1">
        <f t="array" aca="1" ref="I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J27" s="5" t="str" cm="1">
        <f t="array" aca="1" ref="J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K27" s="5" t="str" cm="1">
        <f t="array" aca="1" ref="K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L27" s="5" t="str" cm="1">
        <f t="array" aca="1" ref="L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M27" s="5" t="str" cm="1">
        <f t="array" aca="1" ref="M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N27" s="5" t="str" cm="1">
        <f t="array" aca="1" ref="N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O27" s="5" t="str" cm="1">
        <f t="array" aca="1" ref="O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P27" s="5" t="str" cm="1">
        <f t="array" aca="1" ref="P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Q27" s="5" t="str" cm="1">
        <f t="array" aca="1" ref="Q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R27" s="5" t="str" cm="1">
        <f t="array" aca="1" ref="R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S27" s="5" t="str" cm="1">
        <f t="array" aca="1" ref="S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T27" s="5" t="str" cm="1">
        <f t="array" aca="1" ref="T2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U27" s="5">
        <f ca="1">SUM(C27:T27)</f>
        <v>0</v>
      </c>
      <c r="V27" s="5" t="str">
        <f ca="1">IF($U27=0,"",F25-U27)</f>
        <v/>
      </c>
      <c r="W27" s="10" t="str">
        <f ca="1">IF(V27 = "","",_xlfn.RANK.EQ(V27,V:V,1))</f>
        <v/>
      </c>
      <c r="X27" s="2" t="str">
        <f ca="1">IF(V27="","",IF(COUNTIF(W:W,W27)&gt;1,CONCATENATE("T",W27),TEXT(W27,"0")))</f>
        <v/>
      </c>
      <c r="Y27" s="8" t="str">
        <f ca="1">IF(V27="","",IF(ISNA(VLOOKUP(W27,D1PlacePayouts,1,FALSE)),"",AVERAGE(OFFSET(D1PlacePayouts,VLOOKUP(W27,D1PlacePayouts,1,FALSE)-1,1,COUNTIF(W:W,W27)))*D1Kitty))</f>
        <v/>
      </c>
    </row>
    <row r="28" spans="1:25" ht="15.75" x14ac:dyDescent="0.25">
      <c r="A28" s="2"/>
      <c r="B28" s="2"/>
      <c r="C28" s="5"/>
      <c r="D28" s="19"/>
      <c r="E28" s="5"/>
      <c r="F28" s="19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10"/>
      <c r="X28" s="2"/>
      <c r="Y28" s="8"/>
    </row>
    <row r="29" spans="1:25" ht="30.75" customHeight="1" x14ac:dyDescent="0.25">
      <c r="A29" s="2" t="str" cm="1">
        <f t="array" ref="A29:Y2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29" s="2" t="str">
        <v>Tee</v>
      </c>
      <c r="C29" s="2" t="str">
        <v>Index</v>
      </c>
      <c r="D29" s="3" t="str">
        <v>Course
HCP</v>
      </c>
      <c r="E29" s="2" t="str">
        <v>Allow</v>
      </c>
      <c r="F29" s="7" t="str">
        <v>Points
Needed</v>
      </c>
      <c r="G29" s="2" t="str">
        <v/>
      </c>
      <c r="H29" s="2" t="str">
        <v/>
      </c>
      <c r="I29" s="2" t="str">
        <v/>
      </c>
      <c r="J29" s="2" t="str">
        <v/>
      </c>
      <c r="K29" s="2" t="str">
        <v/>
      </c>
      <c r="L29" s="2" t="str">
        <v/>
      </c>
      <c r="M29" s="2" t="str">
        <v/>
      </c>
      <c r="N29" s="2" t="str">
        <v/>
      </c>
      <c r="O29" s="2" t="str">
        <v/>
      </c>
      <c r="P29" s="2" t="str">
        <v/>
      </c>
      <c r="Q29" s="2" t="str">
        <v/>
      </c>
      <c r="R29" s="2" t="str">
        <v/>
      </c>
      <c r="S29" s="2" t="str">
        <v/>
      </c>
      <c r="T29" s="2" t="str">
        <v/>
      </c>
      <c r="U29" s="2" t="str">
        <v>Totals</v>
      </c>
      <c r="V29" s="7" t="str">
        <v>Stableford
Points</v>
      </c>
      <c r="W29" s="14" t="str">
        <v>Rank</v>
      </c>
      <c r="X29" s="2" t="str">
        <v>Place</v>
      </c>
      <c r="Y29" s="2" t="str">
        <v>Payout</v>
      </c>
    </row>
    <row r="30" spans="1:25" ht="15.75" x14ac:dyDescent="0.25">
      <c r="A30" s="2" t="str" cm="1">
        <f t="array" ref="A30:C3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Todd Hubbard</v>
      </c>
      <c r="B30" s="2" t="str">
        <v>Silver</v>
      </c>
      <c r="C30" s="2">
        <v>37.700000000000003</v>
      </c>
      <c r="D30" s="7" cm="1">
        <f t="array" aca="1" ref="D3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29</v>
      </c>
      <c r="E30" cm="1">
        <f t="array" aca="1" ref="E30" ca="1">_xlfn.LET(_xlpm.chcp,INDIRECT(ADDRESS(ROW(),COLUMN()-1)),IF(_xlpm.chcp="","",_xlpm.chcp*D1HandicapAllowance))</f>
        <v>29</v>
      </c>
      <c r="F30" s="7" cm="1">
        <f t="array" aca="1" ref="F30" ca="1">_xlfn.LET(_xlpm.points,INDIRECT(ADDRESS(ROW(),COLUMN()-1)),IF(_xlpm.points="","",36-_xlpm.points))</f>
        <v>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V30" s="2"/>
      <c r="W30" s="9"/>
      <c r="X30" s="2"/>
      <c r="Y30" s="2"/>
    </row>
    <row r="31" spans="1:25" ht="15.75" x14ac:dyDescent="0.25">
      <c r="A31" s="2" t="str" cm="1">
        <f t="array" aca="1" ref="A31" ca="1">_xlfn.LET(_xlpm.name,INDIRECT(ADDRESS(ROW()-1,COLUMN())),IF(_xlpm.name="","",_xlfn.CONCAT(A30," Gross")))</f>
        <v>Todd Hubbard Gross</v>
      </c>
      <c r="B31" s="2"/>
      <c r="C31" s="5">
        <v>13</v>
      </c>
      <c r="D31" s="19">
        <v>5</v>
      </c>
      <c r="E31" s="5">
        <v>6</v>
      </c>
      <c r="F31" s="19">
        <v>8</v>
      </c>
      <c r="G31" s="5">
        <v>6</v>
      </c>
      <c r="H31" s="5">
        <v>7</v>
      </c>
      <c r="I31" s="5">
        <v>6</v>
      </c>
      <c r="J31" s="5">
        <v>3</v>
      </c>
      <c r="K31" s="5">
        <v>9</v>
      </c>
      <c r="L31" s="5">
        <v>6</v>
      </c>
      <c r="M31" s="5">
        <v>5</v>
      </c>
      <c r="N31" s="5">
        <v>5</v>
      </c>
      <c r="O31" s="5">
        <v>5</v>
      </c>
      <c r="P31" s="5">
        <v>6</v>
      </c>
      <c r="Q31" s="5">
        <v>6</v>
      </c>
      <c r="R31" s="5">
        <v>5</v>
      </c>
      <c r="S31" s="5">
        <v>8</v>
      </c>
      <c r="T31" s="5">
        <v>6</v>
      </c>
      <c r="U31" s="5">
        <f>SUM(C31:T31)</f>
        <v>115</v>
      </c>
      <c r="V31" s="2"/>
      <c r="W31" s="9"/>
      <c r="X31" s="2"/>
    </row>
    <row r="32" spans="1:25" ht="15.75" x14ac:dyDescent="0.25">
      <c r="A32" s="2" t="str" cm="1">
        <f t="array" aca="1" ref="A32" ca="1">_xlfn.LET(_xlpm.name,INDIRECT(ADDRESS(ROW()-2,COLUMN())),IF(_xlpm.name="","",_xlfn.CONCAT(A30," Stableford Points")))</f>
        <v>Todd Hubbard Stableford Points</v>
      </c>
      <c r="B32" s="2"/>
      <c r="C32" s="5" cm="1">
        <f t="array" aca="1" ref="C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D32" s="5" cm="1">
        <f t="array" aca="1" ref="D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E32" s="5" cm="1">
        <f t="array" aca="1" ref="E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F32" s="5" cm="1">
        <f t="array" aca="1" ref="F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G32" s="5" cm="1">
        <f t="array" aca="1" ref="G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H32" s="5" cm="1">
        <f t="array" aca="1" ref="H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I32" s="5" cm="1">
        <f t="array" aca="1" ref="I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J32" s="5" cm="1">
        <f t="array" aca="1" ref="J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K32" s="5" cm="1">
        <f t="array" aca="1" ref="K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L32" s="5" cm="1">
        <f t="array" aca="1" ref="L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M32" s="5" cm="1">
        <f t="array" aca="1" ref="M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N32" s="5" cm="1">
        <f t="array" aca="1" ref="N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32" s="5" cm="1">
        <f t="array" aca="1" ref="O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P32" s="5" cm="1">
        <f t="array" aca="1" ref="P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Q32" s="5" cm="1">
        <f t="array" aca="1" ref="Q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R32" s="5" cm="1">
        <f t="array" aca="1" ref="R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S32" s="5" cm="1">
        <f t="array" aca="1" ref="S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T32" s="5" cm="1">
        <f t="array" aca="1" ref="T3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U32" s="5">
        <f ca="1">SUM(C32:T32)</f>
        <v>1</v>
      </c>
      <c r="V32" s="5">
        <f ca="1">IF($U32=0,"",F30-U32)</f>
        <v>6</v>
      </c>
      <c r="W32" s="10">
        <f ca="1">IF(V32 = "","",_xlfn.RANK.EQ(V32,V:V,1))</f>
        <v>6</v>
      </c>
      <c r="X32" s="2" t="str">
        <f ca="1">IF(V32="","",IF(COUNTIF(W:W,W32)&gt;1,CONCATENATE("T",W32),TEXT(W32,"0")))</f>
        <v>6</v>
      </c>
      <c r="Y32" s="8">
        <f ca="1">IF(V32="","",IF(ISNA(VLOOKUP(W32,D1PlacePayouts,1,FALSE)),"",AVERAGE(OFFSET(D1PlacePayouts,VLOOKUP(W32,D1PlacePayouts,1,FALSE)-1,1,COUNTIF(W:W,W32)))*D1Kitty))</f>
        <v>0</v>
      </c>
    </row>
    <row r="33" spans="1:25" ht="15.75" x14ac:dyDescent="0.25">
      <c r="A33" s="2"/>
      <c r="B33" s="2"/>
      <c r="C33" s="5"/>
      <c r="D33" s="19"/>
      <c r="E33" s="5"/>
      <c r="F33" s="19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6"/>
      <c r="W33" s="10"/>
      <c r="X33" s="2"/>
      <c r="Y33" s="8"/>
    </row>
    <row r="34" spans="1:25" ht="30.75" customHeight="1" x14ac:dyDescent="0.25">
      <c r="A34" s="2" t="str" cm="1">
        <f t="array" ref="A34:Y3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34" s="2" t="str">
        <v>Tee</v>
      </c>
      <c r="C34" s="2" t="str">
        <v>Index</v>
      </c>
      <c r="D34" s="3" t="str">
        <v>Course
HCP</v>
      </c>
      <c r="E34" s="2" t="str">
        <v>Allow</v>
      </c>
      <c r="F34" s="7" t="str">
        <v>Points
Needed</v>
      </c>
      <c r="G34" s="2" t="str">
        <v/>
      </c>
      <c r="H34" s="2" t="str">
        <v/>
      </c>
      <c r="I34" s="2" t="str">
        <v/>
      </c>
      <c r="J34" s="2" t="str">
        <v/>
      </c>
      <c r="K34" s="2" t="str">
        <v/>
      </c>
      <c r="L34" s="2" t="str">
        <v/>
      </c>
      <c r="M34" s="2" t="str">
        <v/>
      </c>
      <c r="N34" s="2" t="str">
        <v/>
      </c>
      <c r="O34" s="2" t="str">
        <v/>
      </c>
      <c r="P34" s="2" t="str">
        <v/>
      </c>
      <c r="Q34" s="2" t="str">
        <v/>
      </c>
      <c r="R34" s="2" t="str">
        <v/>
      </c>
      <c r="S34" s="2" t="str">
        <v/>
      </c>
      <c r="T34" s="2" t="str">
        <v/>
      </c>
      <c r="U34" s="2" t="str">
        <v>Totals</v>
      </c>
      <c r="V34" s="7" t="str">
        <v>Stableford
Points</v>
      </c>
      <c r="W34" s="14" t="str">
        <v>Rank</v>
      </c>
      <c r="X34" s="2" t="str">
        <v>Place</v>
      </c>
      <c r="Y34" s="2" t="str">
        <v>Payout</v>
      </c>
    </row>
    <row r="35" spans="1:25" ht="15.75" x14ac:dyDescent="0.25">
      <c r="A35" s="2" t="str" cm="1">
        <f t="array" ref="A35:C3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Jacob Skorka</v>
      </c>
      <c r="B35" s="2" t="str">
        <v>Blue</v>
      </c>
      <c r="C35" s="2">
        <v>15.2</v>
      </c>
      <c r="D35" s="7" cm="1">
        <f t="array" aca="1" ref="D3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16</v>
      </c>
      <c r="E35" cm="1">
        <f t="array" aca="1" ref="E35" ca="1">_xlfn.LET(_xlpm.chcp,INDIRECT(ADDRESS(ROW(),COLUMN()-1)),IF(_xlpm.chcp="","",_xlpm.chcp*D1HandicapAllowance))</f>
        <v>16</v>
      </c>
      <c r="F35" s="7" cm="1">
        <f t="array" aca="1" ref="F35" ca="1">_xlfn.LET(_xlpm.points,INDIRECT(ADDRESS(ROW(),COLUMN()-1)),IF(_xlpm.points="","",36-_xlpm.points))</f>
        <v>20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V35" s="2"/>
      <c r="W35" s="9"/>
      <c r="X35" s="2"/>
      <c r="Y35" s="2"/>
    </row>
    <row r="36" spans="1:25" ht="15.75" x14ac:dyDescent="0.25">
      <c r="A36" s="2" t="str" cm="1">
        <f t="array" aca="1" ref="A36" ca="1">_xlfn.LET(_xlpm.name,INDIRECT(ADDRESS(ROW()-1,COLUMN())),IF(_xlpm.name="","",_xlfn.CONCAT(A35," Gross")))</f>
        <v>Jacob Skorka Gross</v>
      </c>
      <c r="B36" s="2"/>
      <c r="C36" s="5">
        <v>5</v>
      </c>
      <c r="D36" s="19">
        <v>4</v>
      </c>
      <c r="E36" s="5">
        <v>7</v>
      </c>
      <c r="F36" s="19">
        <v>6</v>
      </c>
      <c r="G36" s="5">
        <v>5</v>
      </c>
      <c r="H36" s="5">
        <v>5</v>
      </c>
      <c r="I36" s="5">
        <v>5</v>
      </c>
      <c r="J36" s="5">
        <v>4</v>
      </c>
      <c r="K36" s="5">
        <v>6</v>
      </c>
      <c r="L36" s="5">
        <v>7</v>
      </c>
      <c r="M36" s="5">
        <v>4</v>
      </c>
      <c r="N36" s="5">
        <v>5</v>
      </c>
      <c r="O36" s="5">
        <v>3</v>
      </c>
      <c r="P36" s="5">
        <v>4</v>
      </c>
      <c r="Q36" s="5">
        <v>4</v>
      </c>
      <c r="R36" s="5">
        <v>4</v>
      </c>
      <c r="S36" s="5">
        <v>6</v>
      </c>
      <c r="T36" s="5">
        <v>6</v>
      </c>
      <c r="U36" s="5">
        <f>SUM(C36:T36)</f>
        <v>90</v>
      </c>
      <c r="V36" s="2"/>
      <c r="W36" s="9"/>
      <c r="X36" s="2"/>
    </row>
    <row r="37" spans="1:25" ht="15.75" x14ac:dyDescent="0.25">
      <c r="A37" s="2" t="str" cm="1">
        <f t="array" aca="1" ref="A37" ca="1">_xlfn.LET(_xlpm.name,INDIRECT(ADDRESS(ROW()-2,COLUMN())),IF(_xlpm.name="","",_xlfn.CONCAT(A35," Stableford Points")))</f>
        <v>Jacob Skorka Stableford Points</v>
      </c>
      <c r="B37" s="2"/>
      <c r="C37" s="5" cm="1">
        <f t="array" aca="1" ref="C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D37" s="5" cm="1">
        <f t="array" aca="1" ref="D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E37" s="5" cm="1">
        <f t="array" aca="1" ref="E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F37" s="5" cm="1">
        <f t="array" aca="1" ref="F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G37" s="5" cm="1">
        <f t="array" aca="1" ref="G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H37" s="5" cm="1">
        <f t="array" aca="1" ref="H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I37" s="5" cm="1">
        <f t="array" aca="1" ref="I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J37" s="5" cm="1">
        <f t="array" aca="1" ref="J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K37" s="5" cm="1">
        <f t="array" aca="1" ref="K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L37" s="5" cm="1">
        <f t="array" aca="1" ref="L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37" s="5" cm="1">
        <f t="array" aca="1" ref="M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N37" s="5" cm="1">
        <f t="array" aca="1" ref="N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37" s="5" cm="1">
        <f t="array" aca="1" ref="O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P37" s="5" cm="1">
        <f t="array" aca="1" ref="P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Q37" s="5" cm="1">
        <f t="array" aca="1" ref="Q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R37" s="5" cm="1">
        <f t="array" aca="1" ref="R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S37" s="5" cm="1">
        <f t="array" aca="1" ref="S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T37" s="5" cm="1">
        <f t="array" aca="1" ref="T3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U37" s="5">
        <f ca="1">SUM(C37:T37)</f>
        <v>18</v>
      </c>
      <c r="V37" s="5">
        <f ca="1">IF($U37=0,"",F35-U37)</f>
        <v>2</v>
      </c>
      <c r="W37" s="10">
        <f ca="1">IF(V37 = "","",_xlfn.RANK.EQ(V37,V:V,1))</f>
        <v>3</v>
      </c>
      <c r="X37" s="2" t="str">
        <f ca="1">IF(V37="","",IF(COUNTIF(W:W,W37)&gt;1,CONCATENATE("T",W37),TEXT(W37,"0")))</f>
        <v>T3</v>
      </c>
      <c r="Y37" s="8">
        <f ca="1">IF(V37="","",IF(ISNA(VLOOKUP(W37,D1PlacePayouts,1,FALSE)),"",AVERAGE(OFFSET(D1PlacePayouts,VLOOKUP(W37,D1PlacePayouts,1,FALSE)-1,1,COUNTIF(W:W,W37)))*D1Kitty))</f>
        <v>8.1</v>
      </c>
    </row>
    <row r="38" spans="1:25" ht="15.75" x14ac:dyDescent="0.25">
      <c r="A38" s="2"/>
      <c r="B38" s="2"/>
      <c r="C38" s="5"/>
      <c r="D38" s="19"/>
      <c r="E38" s="5"/>
      <c r="F38" s="19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10"/>
      <c r="X38" s="2"/>
      <c r="Y38" s="8"/>
    </row>
    <row r="39" spans="1:25" ht="30.75" customHeight="1" x14ac:dyDescent="0.25">
      <c r="A39" s="2" t="str" cm="1">
        <f t="array" ref="A39:Y3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39" s="2" t="str">
        <v>Tee</v>
      </c>
      <c r="C39" s="2" t="str">
        <v>Index</v>
      </c>
      <c r="D39" s="3" t="str">
        <v>Course
HCP</v>
      </c>
      <c r="E39" s="2" t="str">
        <v>Allow</v>
      </c>
      <c r="F39" s="7" t="str">
        <v>Points
Needed</v>
      </c>
      <c r="G39" s="2" t="str">
        <v/>
      </c>
      <c r="H39" s="2" t="str">
        <v/>
      </c>
      <c r="I39" s="2" t="str">
        <v/>
      </c>
      <c r="J39" s="2" t="str">
        <v/>
      </c>
      <c r="K39" s="2" t="str">
        <v/>
      </c>
      <c r="L39" s="2" t="str">
        <v/>
      </c>
      <c r="M39" s="2" t="str">
        <v/>
      </c>
      <c r="N39" s="2" t="str">
        <v/>
      </c>
      <c r="O39" s="2" t="str">
        <v/>
      </c>
      <c r="P39" s="2" t="str">
        <v/>
      </c>
      <c r="Q39" s="2" t="str">
        <v/>
      </c>
      <c r="R39" s="2" t="str">
        <v/>
      </c>
      <c r="S39" s="2" t="str">
        <v/>
      </c>
      <c r="T39" s="2" t="str">
        <v/>
      </c>
      <c r="U39" s="2" t="str">
        <v>Totals</v>
      </c>
      <c r="V39" s="7" t="str">
        <v>Stableford
Points</v>
      </c>
      <c r="W39" s="14" t="str">
        <v>Rank</v>
      </c>
      <c r="X39" s="2" t="str">
        <v>Place</v>
      </c>
      <c r="Y39" s="2" t="str">
        <v>Payout</v>
      </c>
    </row>
    <row r="40" spans="1:25" ht="15.75" x14ac:dyDescent="0.25">
      <c r="A40" s="2" t="str" cm="1">
        <f t="array" ref="A40:C4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Pete Friesen</v>
      </c>
      <c r="B40" s="2" t="str">
        <v>White</v>
      </c>
      <c r="C40" s="2">
        <v>32.5</v>
      </c>
      <c r="D40" s="7" cm="1">
        <f t="array" aca="1" ref="D4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33</v>
      </c>
      <c r="E40" cm="1">
        <f t="array" aca="1" ref="E40" ca="1">_xlfn.LET(_xlpm.chcp,INDIRECT(ADDRESS(ROW(),COLUMN()-1)),IF(_xlpm.chcp="","",_xlpm.chcp*D1HandicapAllowance))</f>
        <v>33</v>
      </c>
      <c r="F40" s="7" cm="1">
        <f t="array" aca="1" ref="F40" ca="1">_xlfn.LET(_xlpm.points,INDIRECT(ADDRESS(ROW(),COLUMN()-1)),IF(_xlpm.points="","",36-_xlpm.points))</f>
        <v>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V40" s="2"/>
      <c r="W40" s="9"/>
      <c r="X40" s="2"/>
      <c r="Y40" s="2"/>
    </row>
    <row r="41" spans="1:25" ht="15.75" x14ac:dyDescent="0.25">
      <c r="A41" s="2" t="str" cm="1">
        <f t="array" aca="1" ref="A41" ca="1">_xlfn.LET(_xlpm.name,INDIRECT(ADDRESS(ROW()-1,COLUMN())),IF(_xlpm.name="","",_xlfn.CONCAT(A40," Gross")))</f>
        <v>Pete Friesen Gross</v>
      </c>
      <c r="B41" s="2"/>
      <c r="C41" s="5">
        <v>8</v>
      </c>
      <c r="D41" s="19">
        <v>5</v>
      </c>
      <c r="E41" s="5">
        <v>6</v>
      </c>
      <c r="F41" s="19">
        <v>5</v>
      </c>
      <c r="G41" s="5">
        <v>4</v>
      </c>
      <c r="H41" s="5">
        <v>9</v>
      </c>
      <c r="I41" s="5">
        <v>6</v>
      </c>
      <c r="J41" s="5">
        <v>5</v>
      </c>
      <c r="K41" s="5">
        <v>7</v>
      </c>
      <c r="L41" s="5">
        <v>4</v>
      </c>
      <c r="M41" s="5">
        <v>6</v>
      </c>
      <c r="N41" s="5">
        <v>7</v>
      </c>
      <c r="O41" s="5">
        <v>5</v>
      </c>
      <c r="P41" s="5">
        <v>6</v>
      </c>
      <c r="Q41" s="5">
        <v>5</v>
      </c>
      <c r="R41" s="5">
        <v>5</v>
      </c>
      <c r="S41" s="5">
        <v>5</v>
      </c>
      <c r="T41" s="5">
        <v>6</v>
      </c>
      <c r="U41" s="5">
        <f>SUM(C41:T41)</f>
        <v>104</v>
      </c>
      <c r="V41" s="2"/>
      <c r="W41" s="9"/>
      <c r="X41" s="2"/>
    </row>
    <row r="42" spans="1:25" ht="15.75" x14ac:dyDescent="0.25">
      <c r="A42" s="2" t="str" cm="1">
        <f t="array" aca="1" ref="A42" ca="1">_xlfn.LET(_xlpm.name,INDIRECT(ADDRESS(ROW()-2,COLUMN())),IF(_xlpm.name="","",_xlfn.CONCAT(A40," Stableford Points")))</f>
        <v>Pete Friesen Stableford Points</v>
      </c>
      <c r="B42" s="2"/>
      <c r="C42" s="5" cm="1">
        <f t="array" aca="1" ref="C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D42" s="5" cm="1">
        <f t="array" aca="1" ref="D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E42" s="5" cm="1">
        <f t="array" aca="1" ref="E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F42" s="5" cm="1">
        <f t="array" aca="1" ref="F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G42" s="5" cm="1">
        <f t="array" aca="1" ref="G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H42" s="5" cm="1">
        <f t="array" aca="1" ref="H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I42" s="5" cm="1">
        <f t="array" aca="1" ref="I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J42" s="5" cm="1">
        <f t="array" aca="1" ref="J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K42" s="5" cm="1">
        <f t="array" aca="1" ref="K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L42" s="5" cm="1">
        <f t="array" aca="1" ref="L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M42" s="5" cm="1">
        <f t="array" aca="1" ref="M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N42" s="5" cm="1">
        <f t="array" aca="1" ref="N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O42" s="5" cm="1">
        <f t="array" aca="1" ref="O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P42" s="5" cm="1">
        <f t="array" aca="1" ref="P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Q42" s="5" cm="1">
        <f t="array" aca="1" ref="Q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R42" s="5" cm="1">
        <f t="array" aca="1" ref="R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S42" s="5" cm="1">
        <f t="array" aca="1" ref="S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T42" s="5" cm="1">
        <f t="array" aca="1" ref="T4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U42" s="5">
        <f ca="1">SUM(C42:T42)</f>
        <v>7</v>
      </c>
      <c r="V42" s="5">
        <f ca="1">IF($U42=0,"",F40-U42)</f>
        <v>-4</v>
      </c>
      <c r="W42" s="10">
        <f ca="1">IF(V42 = "","",_xlfn.RANK.EQ(V42,V:V,1))</f>
        <v>2</v>
      </c>
      <c r="X42" s="2" t="str">
        <f ca="1">IF(V42="","",IF(COUNTIF(W:W,W42)&gt;1,CONCATENATE("T",W42),TEXT(W42,"0")))</f>
        <v>2</v>
      </c>
      <c r="Y42" s="8">
        <f ca="1">IF(V42="","",IF(ISNA(VLOOKUP(W42,D1PlacePayouts,1,FALSE)),"",AVERAGE(OFFSET(D1PlacePayouts,VLOOKUP(W42,D1PlacePayouts,1,FALSE)-1,1,COUNTIF(W:W,W42)))*D1Kitty))</f>
        <v>32.4</v>
      </c>
    </row>
    <row r="43" spans="1:25" ht="15.75" x14ac:dyDescent="0.25">
      <c r="A43" s="2"/>
    </row>
    <row r="44" spans="1:25" ht="30" customHeight="1" x14ac:dyDescent="0.25">
      <c r="A44" s="2" t="str" cm="1">
        <f t="array" ref="A4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</row>
    <row r="45" spans="1:25" ht="15.75" x14ac:dyDescent="0.25">
      <c r="A45" s="2" t="str" cm="1">
        <f t="array" ref="A4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/>
      </c>
      <c r="D45" s="7" t="str" cm="1">
        <f t="array" aca="1" ref="D4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/>
      </c>
      <c r="E45" t="str" cm="1">
        <f t="array" aca="1" ref="E45" ca="1">_xlfn.LET(_xlpm.chcp,INDIRECT(ADDRESS(ROW(),COLUMN()-1)),IF(_xlpm.chcp="","",_xlpm.chcp*D1HandicapAllowance))</f>
        <v/>
      </c>
      <c r="F45" s="7" t="str" cm="1">
        <f t="array" aca="1" ref="F45" ca="1">_xlfn.LET(_xlpm.points,INDIRECT(ADDRESS(ROW(),COLUMN()-1)),IF(_xlpm.points="","",36-_xlpm.points))</f>
        <v/>
      </c>
    </row>
    <row r="46" spans="1:25" ht="15.75" x14ac:dyDescent="0.25">
      <c r="A46" s="2" t="str" cm="1">
        <f t="array" aca="1" ref="A46" ca="1">_xlfn.LET(_xlpm.name,INDIRECT(ADDRESS(ROW()-1,COLUMN())),IF(_xlpm.name="","",_xlfn.CONCAT(A45," Gross")))</f>
        <v/>
      </c>
      <c r="C46" s="5"/>
      <c r="D46" s="19"/>
      <c r="E46" s="5"/>
      <c r="F46" s="19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>
        <f>SUM(C46:T46)</f>
        <v>0</v>
      </c>
      <c r="V46" s="2"/>
      <c r="W46" s="9"/>
      <c r="X46" s="2"/>
    </row>
    <row r="47" spans="1:25" ht="15.75" x14ac:dyDescent="0.25">
      <c r="A47" s="2" t="str" cm="1">
        <f t="array" aca="1" ref="A47" ca="1">_xlfn.LET(_xlpm.name,INDIRECT(ADDRESS(ROW()-2,COLUMN())),IF(_xlpm.name="","",_xlfn.CONCAT(A45," Stableford Points")))</f>
        <v/>
      </c>
      <c r="C47" s="5" t="str" cm="1">
        <f t="array" aca="1" ref="C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D47" s="5" t="str" cm="1">
        <f t="array" aca="1" ref="D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E47" s="5" t="str" cm="1">
        <f t="array" aca="1" ref="E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F47" s="5" t="str" cm="1">
        <f t="array" aca="1" ref="F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G47" s="5" t="str" cm="1">
        <f t="array" aca="1" ref="G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H47" s="5" t="str" cm="1">
        <f t="array" aca="1" ref="H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I47" s="5" t="str" cm="1">
        <f t="array" aca="1" ref="I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J47" s="5" t="str" cm="1">
        <f t="array" aca="1" ref="J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K47" s="5" t="str" cm="1">
        <f t="array" aca="1" ref="K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L47" s="5" t="str" cm="1">
        <f t="array" aca="1" ref="L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M47" s="5" t="str" cm="1">
        <f t="array" aca="1" ref="M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N47" s="5" t="str" cm="1">
        <f t="array" aca="1" ref="N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O47" s="5" t="str" cm="1">
        <f t="array" aca="1" ref="O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P47" s="5" t="str" cm="1">
        <f t="array" aca="1" ref="P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Q47" s="5" t="str" cm="1">
        <f t="array" aca="1" ref="Q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R47" s="5" t="str" cm="1">
        <f t="array" aca="1" ref="R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S47" s="5" t="str" cm="1">
        <f t="array" aca="1" ref="S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T47" s="5" t="str" cm="1">
        <f t="array" aca="1" ref="T4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U47" s="5">
        <f ca="1">SUM(C47:T47)</f>
        <v>0</v>
      </c>
      <c r="V47" s="5" t="str">
        <f ca="1">IF($U47=0,"",F45-U47)</f>
        <v/>
      </c>
      <c r="W47" s="10" t="str">
        <f ca="1">IF(V47 = "","",_xlfn.RANK.EQ(V47,V:V,1))</f>
        <v/>
      </c>
      <c r="X47" s="2" t="str">
        <f ca="1">IF(V47="","",IF(COUNTIF(W:W,W47)&gt;1,CONCATENATE("T",W47),TEXT(W47,"0")))</f>
        <v/>
      </c>
      <c r="Y47" s="8" t="str">
        <f ca="1">IF(V47="","",IF(ISNA(VLOOKUP(W47,D1PlacePayouts,1,FALSE)),"",AVERAGE(OFFSET(D1PlacePayouts,VLOOKUP(W47,D1PlacePayouts,1,FALSE)-1,1,COUNTIF(W:W,W47)))*D1Kitty))</f>
        <v/>
      </c>
    </row>
    <row r="48" spans="1:25" ht="15.75" x14ac:dyDescent="0.25">
      <c r="A48" s="2"/>
    </row>
    <row r="49" spans="1:25" ht="33.75" customHeight="1" x14ac:dyDescent="0.25">
      <c r="A49" s="2" t="str" cm="1">
        <f t="array" ref="A49:Y4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49" t="str">
        <v>Tee</v>
      </c>
      <c r="C49" t="str">
        <v>Index</v>
      </c>
      <c r="D49" s="16" t="str">
        <v>Course
HCP</v>
      </c>
      <c r="E49" t="str">
        <v>Allow</v>
      </c>
      <c r="F49" s="16" t="str">
        <v>Points
Needed</v>
      </c>
      <c r="G49" t="str">
        <v/>
      </c>
      <c r="H49" t="str">
        <v/>
      </c>
      <c r="I49" t="str">
        <v/>
      </c>
      <c r="J49" t="str">
        <v/>
      </c>
      <c r="K49" t="str">
        <v/>
      </c>
      <c r="L49" t="str">
        <v/>
      </c>
      <c r="M49" t="str">
        <v/>
      </c>
      <c r="N49" t="str">
        <v/>
      </c>
      <c r="O49" t="str">
        <v/>
      </c>
      <c r="P49" t="str">
        <v/>
      </c>
      <c r="Q49" t="str">
        <v/>
      </c>
      <c r="R49" t="str">
        <v/>
      </c>
      <c r="S49" t="str">
        <v/>
      </c>
      <c r="T49" t="str">
        <v/>
      </c>
      <c r="U49" t="str">
        <v>Totals</v>
      </c>
      <c r="V49" t="str">
        <v>Stableford
Points</v>
      </c>
      <c r="W49" s="11" t="str">
        <v>Rank</v>
      </c>
      <c r="X49" t="str">
        <v>Place</v>
      </c>
      <c r="Y49" t="str">
        <v>Payout</v>
      </c>
    </row>
    <row r="50" spans="1:25" ht="15.75" x14ac:dyDescent="0.25">
      <c r="A50" s="2" t="str" cm="1">
        <f t="array" ref="A50:C5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Chris Cortenez</v>
      </c>
      <c r="B50" t="str">
        <v>Blue</v>
      </c>
      <c r="C50">
        <v>12.2</v>
      </c>
      <c r="D50" s="7" cm="1">
        <f t="array" aca="1" ref="D5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13</v>
      </c>
      <c r="E50" cm="1">
        <f t="array" aca="1" ref="E50" ca="1">_xlfn.LET(_xlpm.chcp,INDIRECT(ADDRESS(ROW(),COLUMN()-1)),IF(_xlpm.chcp="","",_xlpm.chcp*D1HandicapAllowance))</f>
        <v>13</v>
      </c>
      <c r="F50" s="7" cm="1">
        <f t="array" aca="1" ref="F50" ca="1">_xlfn.LET(_xlpm.points,INDIRECT(ADDRESS(ROW(),COLUMN()-1)),IF(_xlpm.points="","",36-_xlpm.points))</f>
        <v>23</v>
      </c>
    </row>
    <row r="51" spans="1:25" ht="15.75" x14ac:dyDescent="0.25">
      <c r="A51" s="2" t="str" cm="1">
        <f t="array" aca="1" ref="A51" ca="1">_xlfn.LET(_xlpm.name,INDIRECT(ADDRESS(ROW()-1,COLUMN())),IF(_xlpm.name="","",_xlfn.CONCAT(A50," Gross")))</f>
        <v>Chris Cortenez Gross</v>
      </c>
      <c r="C51" s="5">
        <v>3</v>
      </c>
      <c r="D51" s="19">
        <v>3</v>
      </c>
      <c r="E51" s="5">
        <v>4</v>
      </c>
      <c r="F51" s="19">
        <v>5</v>
      </c>
      <c r="G51" s="5">
        <v>4</v>
      </c>
      <c r="H51" s="5">
        <v>4</v>
      </c>
      <c r="I51" s="5">
        <v>4</v>
      </c>
      <c r="J51" s="5">
        <v>4</v>
      </c>
      <c r="K51" s="5">
        <v>6</v>
      </c>
      <c r="L51" s="5">
        <v>7</v>
      </c>
      <c r="M51" s="5">
        <v>3</v>
      </c>
      <c r="N51" s="5">
        <v>5</v>
      </c>
      <c r="O51" s="5">
        <v>4</v>
      </c>
      <c r="P51" s="5">
        <v>3</v>
      </c>
      <c r="Q51" s="5">
        <v>4</v>
      </c>
      <c r="R51" s="5">
        <v>5</v>
      </c>
      <c r="S51" s="5">
        <v>7</v>
      </c>
      <c r="T51" s="5">
        <v>4</v>
      </c>
      <c r="U51" s="5">
        <f>SUM(C51:T51)</f>
        <v>79</v>
      </c>
      <c r="V51" s="2"/>
      <c r="W51" s="9"/>
      <c r="X51" s="2"/>
    </row>
    <row r="52" spans="1:25" ht="15.75" x14ac:dyDescent="0.25">
      <c r="A52" s="2" t="str" cm="1">
        <f t="array" aca="1" ref="A52" ca="1">_xlfn.LET(_xlpm.name,INDIRECT(ADDRESS(ROW()-2,COLUMN())),IF(_xlpm.name="","",_xlfn.CONCAT(A50," Stableford Points")))</f>
        <v>Chris Cortenez Stableford Points</v>
      </c>
      <c r="C52" s="5" cm="1">
        <f t="array" aca="1" ref="C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D52" s="5" cm="1">
        <f t="array" aca="1" ref="D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E52" s="5" cm="1">
        <f t="array" aca="1" ref="E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F52" s="5" cm="1">
        <f t="array" aca="1" ref="F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G52" s="5" cm="1">
        <f t="array" aca="1" ref="G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H52" s="5" cm="1">
        <f t="array" aca="1" ref="H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I52" s="5" cm="1">
        <f t="array" aca="1" ref="I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J52" s="5" cm="1">
        <f t="array" aca="1" ref="J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K52" s="5" cm="1">
        <f t="array" aca="1" ref="K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L52" s="5" cm="1">
        <f t="array" aca="1" ref="L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52" s="5" cm="1">
        <f t="array" aca="1" ref="M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N52" s="5" cm="1">
        <f t="array" aca="1" ref="N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52" s="5" cm="1">
        <f t="array" aca="1" ref="O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P52" s="5" cm="1">
        <f t="array" aca="1" ref="P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4</v>
      </c>
      <c r="Q52" s="5" cm="1">
        <f t="array" aca="1" ref="Q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R52" s="5" cm="1">
        <f t="array" aca="1" ref="R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S52" s="5" cm="1">
        <f t="array" aca="1" ref="S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T52" s="5" cm="1">
        <f t="array" aca="1" ref="T5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U52" s="5">
        <f ca="1">SUM(C52:T52)</f>
        <v>33</v>
      </c>
      <c r="V52" s="5">
        <f ca="1">IF($U52=0,"",F50-U52)</f>
        <v>-10</v>
      </c>
      <c r="W52" s="10">
        <f ca="1">IF(V52 = "","",_xlfn.RANK.EQ(V52,V:V,1))</f>
        <v>1</v>
      </c>
      <c r="X52" s="2" t="str">
        <f ca="1">IF(V52="","",IF(COUNTIF(W:W,W52)&gt;1,CONCATENATE("T",W52),TEXT(W52,"0")))</f>
        <v>1</v>
      </c>
      <c r="Y52" s="8">
        <f ca="1">IF(V52="","",IF(ISNA(VLOOKUP(W52,D1PlacePayouts,1,FALSE)),"",AVERAGE(OFFSET(D1PlacePayouts,VLOOKUP(W52,D1PlacePayouts,1,FALSE)-1,1,COUNTIF(W:W,W52)))*D1Kitty))</f>
        <v>59.400000000000006</v>
      </c>
    </row>
    <row r="53" spans="1:25" ht="15.75" x14ac:dyDescent="0.25">
      <c r="A53" s="2"/>
    </row>
    <row r="54" spans="1:25" ht="32.25" customHeight="1" x14ac:dyDescent="0.25">
      <c r="A54" s="2" t="str" cm="1">
        <f t="array" ref="A54:Y5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54" t="str">
        <v>Tee</v>
      </c>
      <c r="C54" t="str">
        <v>Index</v>
      </c>
      <c r="D54" s="16" t="str">
        <v>Course
HCP</v>
      </c>
      <c r="E54" t="str">
        <v>Allow</v>
      </c>
      <c r="F54" s="16" t="str">
        <v>Points
Needed</v>
      </c>
      <c r="G54" t="str">
        <v/>
      </c>
      <c r="H54" t="str">
        <v/>
      </c>
      <c r="I54" t="str">
        <v/>
      </c>
      <c r="J54" t="str">
        <v/>
      </c>
      <c r="K54" t="str">
        <v/>
      </c>
      <c r="L54" t="str">
        <v/>
      </c>
      <c r="M54" t="str">
        <v/>
      </c>
      <c r="N54" t="str">
        <v/>
      </c>
      <c r="O54" t="str">
        <v/>
      </c>
      <c r="P54" t="str">
        <v/>
      </c>
      <c r="Q54" t="str">
        <v/>
      </c>
      <c r="R54" t="str">
        <v/>
      </c>
      <c r="S54" t="str">
        <v/>
      </c>
      <c r="T54" t="str">
        <v/>
      </c>
      <c r="U54" t="str">
        <v>Totals</v>
      </c>
      <c r="V54" t="str">
        <v>Stableford
Points</v>
      </c>
      <c r="W54" s="11" t="str">
        <v>Rank</v>
      </c>
      <c r="X54" t="str">
        <v>Place</v>
      </c>
      <c r="Y54" t="str">
        <v>Payout</v>
      </c>
    </row>
    <row r="55" spans="1:25" ht="15.75" x14ac:dyDescent="0.25">
      <c r="A55" s="2" t="str" cm="1">
        <f t="array" ref="A55:C5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Ken Moon</v>
      </c>
      <c r="B55" t="str">
        <v>Blue</v>
      </c>
      <c r="C55">
        <v>8.3000000000000007</v>
      </c>
      <c r="D55" s="7" cm="1">
        <f t="array" aca="1" ref="D5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8</v>
      </c>
      <c r="E55" cm="1">
        <f t="array" aca="1" ref="E55" ca="1">_xlfn.LET(_xlpm.chcp,INDIRECT(ADDRESS(ROW(),COLUMN()-1)),IF(_xlpm.chcp="","",_xlpm.chcp*D1HandicapAllowance))</f>
        <v>8</v>
      </c>
      <c r="F55" s="7" cm="1">
        <f t="array" aca="1" ref="F55" ca="1">_xlfn.LET(_xlpm.points,INDIRECT(ADDRESS(ROW(),COLUMN()-1)),IF(_xlpm.points="","",36-_xlpm.points))</f>
        <v>28</v>
      </c>
    </row>
    <row r="56" spans="1:25" ht="15.75" x14ac:dyDescent="0.25">
      <c r="A56" s="2" t="str" cm="1">
        <f t="array" aca="1" ref="A56" ca="1">_xlfn.LET(_xlpm.name,INDIRECT(ADDRESS(ROW()-1,COLUMN())),IF(_xlpm.name="","",_xlfn.CONCAT(A55," Gross")))</f>
        <v>Ken Moon Gross</v>
      </c>
      <c r="C56" s="5">
        <v>5</v>
      </c>
      <c r="D56" s="19">
        <v>3</v>
      </c>
      <c r="E56" s="5">
        <v>4</v>
      </c>
      <c r="F56" s="19">
        <v>6</v>
      </c>
      <c r="G56" s="5">
        <v>5</v>
      </c>
      <c r="H56" s="5">
        <v>6</v>
      </c>
      <c r="I56" s="5">
        <v>5</v>
      </c>
      <c r="J56" s="5">
        <v>3</v>
      </c>
      <c r="K56" s="5">
        <v>5</v>
      </c>
      <c r="L56" s="5">
        <v>7</v>
      </c>
      <c r="M56" s="5">
        <v>4</v>
      </c>
      <c r="N56" s="5">
        <v>4</v>
      </c>
      <c r="O56" s="5">
        <v>5</v>
      </c>
      <c r="P56" s="5">
        <v>6</v>
      </c>
      <c r="Q56" s="5">
        <v>6</v>
      </c>
      <c r="R56" s="5">
        <v>3</v>
      </c>
      <c r="S56" s="5">
        <v>5</v>
      </c>
      <c r="T56" s="5">
        <v>5</v>
      </c>
      <c r="U56" s="5">
        <f>SUM(C56:T56)</f>
        <v>87</v>
      </c>
      <c r="V56" s="2"/>
      <c r="W56" s="9"/>
      <c r="X56" s="2"/>
    </row>
    <row r="57" spans="1:25" ht="15.75" x14ac:dyDescent="0.25">
      <c r="A57" s="2" t="str" cm="1">
        <f t="array" aca="1" ref="A57" ca="1">_xlfn.LET(_xlpm.name,INDIRECT(ADDRESS(ROW()-2,COLUMN())),IF(_xlpm.name="","",_xlfn.CONCAT(A55," Stableford Points")))</f>
        <v>Ken Moon Stableford Points</v>
      </c>
      <c r="C57" s="5" cm="1">
        <f t="array" aca="1" ref="C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D57" s="5" cm="1">
        <f t="array" aca="1" ref="D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E57" s="5" cm="1">
        <f t="array" aca="1" ref="E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F57" s="5" cm="1">
        <f t="array" aca="1" ref="F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G57" s="5" cm="1">
        <f t="array" aca="1" ref="G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H57" s="5" cm="1">
        <f t="array" aca="1" ref="H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I57" s="5" cm="1">
        <f t="array" aca="1" ref="I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J57" s="5" cm="1">
        <f t="array" aca="1" ref="J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K57" s="5" cm="1">
        <f t="array" aca="1" ref="K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L57" s="5" cm="1">
        <f t="array" aca="1" ref="L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57" s="5" cm="1">
        <f t="array" aca="1" ref="M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N57" s="5" cm="1">
        <f t="array" aca="1" ref="N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O57" s="5" cm="1">
        <f t="array" aca="1" ref="O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P57" s="5" cm="1">
        <f t="array" aca="1" ref="P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Q57" s="5" cm="1">
        <f t="array" aca="1" ref="Q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R57" s="5" cm="1">
        <f t="array" aca="1" ref="R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S57" s="5" cm="1">
        <f t="array" aca="1" ref="S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T57" s="5" cm="1">
        <f t="array" aca="1" ref="T5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U57" s="5">
        <f ca="1">SUM(C57:T57)</f>
        <v>21</v>
      </c>
      <c r="V57" s="5">
        <f ca="1">IF($U57=0,"",F55-U57)</f>
        <v>7</v>
      </c>
      <c r="W57" s="10">
        <f ca="1">IF(V57 = "","",_xlfn.RANK.EQ(V57,V:V,1))</f>
        <v>7</v>
      </c>
      <c r="X57" s="2" t="str">
        <f ca="1">IF(V57="","",IF(COUNTIF(W:W,W57)&gt;1,CONCATENATE("T",W57),TEXT(W57,"0")))</f>
        <v>7</v>
      </c>
      <c r="Y57" s="8">
        <f ca="1">IF(V57="","",IF(ISNA(VLOOKUP(W57,D1PlacePayouts,1,FALSE)),"",AVERAGE(OFFSET(D1PlacePayouts,VLOOKUP(W57,D1PlacePayouts,1,FALSE)-1,1,COUNTIF(W:W,W57)))*D1Kitty))</f>
        <v>0</v>
      </c>
    </row>
    <row r="58" spans="1:25" ht="15.75" x14ac:dyDescent="0.25">
      <c r="A58" s="2"/>
    </row>
    <row r="59" spans="1:25" ht="30.75" customHeight="1" x14ac:dyDescent="0.25">
      <c r="A59" s="2" t="str" cm="1">
        <f t="array" ref="A59:Y5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59" t="str">
        <v>Tee</v>
      </c>
      <c r="C59" t="str">
        <v>Index</v>
      </c>
      <c r="D59" s="16" t="str">
        <v>Course
HCP</v>
      </c>
      <c r="E59" t="str">
        <v>Allow</v>
      </c>
      <c r="F59" s="16" t="str">
        <v>Points
Needed</v>
      </c>
      <c r="G59" t="str">
        <v/>
      </c>
      <c r="H59" t="str">
        <v/>
      </c>
      <c r="I59" t="str">
        <v/>
      </c>
      <c r="J59" t="str">
        <v/>
      </c>
      <c r="K59" t="str">
        <v/>
      </c>
      <c r="L59" t="str">
        <v/>
      </c>
      <c r="M59" t="str">
        <v/>
      </c>
      <c r="N59" t="str">
        <v/>
      </c>
      <c r="O59" t="str">
        <v/>
      </c>
      <c r="P59" t="str">
        <v/>
      </c>
      <c r="Q59" t="str">
        <v/>
      </c>
      <c r="R59" t="str">
        <v/>
      </c>
      <c r="S59" t="str">
        <v/>
      </c>
      <c r="T59" t="str">
        <v/>
      </c>
      <c r="U59" t="str">
        <v>Totals</v>
      </c>
      <c r="V59" t="str">
        <v>Stableford
Points</v>
      </c>
      <c r="W59" s="11" t="str">
        <v>Rank</v>
      </c>
      <c r="X59" t="str">
        <v>Place</v>
      </c>
      <c r="Y59" t="str">
        <v>Payout</v>
      </c>
    </row>
    <row r="60" spans="1:25" ht="15.75" x14ac:dyDescent="0.25">
      <c r="A60" s="2" t="str" cm="1">
        <f t="array" ref="A60:C6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Kelly Banta</v>
      </c>
      <c r="B60" t="str">
        <v>Gold</v>
      </c>
      <c r="C60">
        <v>47.5</v>
      </c>
      <c r="D60" s="7" cm="1">
        <f t="array" aca="1" ref="D6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45</v>
      </c>
      <c r="E60" cm="1">
        <f t="array" aca="1" ref="E60" ca="1">_xlfn.LET(_xlpm.chcp,INDIRECT(ADDRESS(ROW(),COLUMN()-1)),IF(_xlpm.chcp="","",_xlpm.chcp*D1HandicapAllowance))</f>
        <v>45</v>
      </c>
      <c r="F60" s="7" cm="1">
        <f t="array" aca="1" ref="F60" ca="1">_xlfn.LET(_xlpm.points,INDIRECT(ADDRESS(ROW(),COLUMN()-1)),IF(_xlpm.points="","",36-_xlpm.points))</f>
        <v>-9</v>
      </c>
    </row>
    <row r="61" spans="1:25" ht="15.75" x14ac:dyDescent="0.25">
      <c r="A61" s="2" t="str" cm="1">
        <f t="array" aca="1" ref="A61" ca="1">_xlfn.LET(_xlpm.name,INDIRECT(ADDRESS(ROW()-1,COLUMN())),IF(_xlpm.name="","",_xlfn.CONCAT(A60," Gross")))</f>
        <v>Kelly Banta Gross</v>
      </c>
      <c r="C61" s="5">
        <v>6</v>
      </c>
      <c r="D61" s="19">
        <v>6</v>
      </c>
      <c r="E61" s="5">
        <v>8</v>
      </c>
      <c r="F61" s="19">
        <v>9</v>
      </c>
      <c r="G61" s="5">
        <v>8</v>
      </c>
      <c r="H61" s="5">
        <v>8</v>
      </c>
      <c r="I61" s="5">
        <v>6</v>
      </c>
      <c r="J61" s="5">
        <v>5</v>
      </c>
      <c r="K61" s="5">
        <v>7</v>
      </c>
      <c r="L61" s="5">
        <v>7</v>
      </c>
      <c r="M61" s="5">
        <v>8</v>
      </c>
      <c r="N61" s="5">
        <v>8</v>
      </c>
      <c r="O61" s="5">
        <v>6</v>
      </c>
      <c r="P61" s="5">
        <v>7</v>
      </c>
      <c r="Q61" s="5">
        <v>8</v>
      </c>
      <c r="R61" s="5">
        <v>3</v>
      </c>
      <c r="S61" s="5">
        <v>10</v>
      </c>
      <c r="T61" s="5">
        <v>7</v>
      </c>
      <c r="U61" s="5">
        <f>SUM(C61:T61)</f>
        <v>127</v>
      </c>
      <c r="V61" s="2"/>
      <c r="W61" s="9"/>
      <c r="X61" s="2"/>
    </row>
    <row r="62" spans="1:25" ht="15.75" x14ac:dyDescent="0.25">
      <c r="A62" s="2" t="str" cm="1">
        <f t="array" aca="1" ref="A62" ca="1">_xlfn.LET(_xlpm.name,INDIRECT(ADDRESS(ROW()-2,COLUMN())),IF(_xlpm.name="","",_xlfn.CONCAT(A60," Stableford Points")))</f>
        <v>Kelly Banta Stableford Points</v>
      </c>
      <c r="C62" s="5" cm="1">
        <f t="array" aca="1" ref="C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D62" s="5" cm="1">
        <f t="array" aca="1" ref="D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E62" s="5" cm="1">
        <f t="array" aca="1" ref="E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F62" s="5" cm="1">
        <f t="array" aca="1" ref="F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G62" s="5" cm="1">
        <f t="array" aca="1" ref="G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H62" s="5" cm="1">
        <f t="array" aca="1" ref="H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I62" s="5" cm="1">
        <f t="array" aca="1" ref="I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J62" s="5" cm="1">
        <f t="array" aca="1" ref="J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K62" s="5" cm="1">
        <f t="array" aca="1" ref="K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L62" s="5" cm="1">
        <f t="array" aca="1" ref="L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62" s="5" cm="1">
        <f t="array" aca="1" ref="M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N62" s="5" cm="1">
        <f t="array" aca="1" ref="N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O62" s="5" cm="1">
        <f t="array" aca="1" ref="O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P62" s="5" cm="1">
        <f t="array" aca="1" ref="P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Q62" s="5" cm="1">
        <f t="array" aca="1" ref="Q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R62" s="5" cm="1">
        <f t="array" aca="1" ref="R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S62" s="5" cm="1">
        <f t="array" aca="1" ref="S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T62" s="5" cm="1">
        <f t="array" aca="1" ref="T6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U62" s="5">
        <f ca="1">SUM(C62:T62)</f>
        <v>-11</v>
      </c>
      <c r="V62" s="5">
        <f ca="1">IF($U62=0,"",F60-U62)</f>
        <v>2</v>
      </c>
      <c r="W62" s="10">
        <f ca="1">IF(V62 = "","",_xlfn.RANK.EQ(V62,V:V,1))</f>
        <v>3</v>
      </c>
      <c r="X62" s="2" t="str">
        <f ca="1">IF(V62="","",IF(COUNTIF(W:W,W62)&gt;1,CONCATENATE("T",W62),TEXT(W62,"0")))</f>
        <v>T3</v>
      </c>
      <c r="Y62" s="8">
        <f ca="1">IF(V62="","",IF(ISNA(VLOOKUP(W62,D1PlacePayouts,1,FALSE)),"",AVERAGE(OFFSET(D1PlacePayouts,VLOOKUP(W62,D1PlacePayouts,1,FALSE)-1,1,COUNTIF(W:W,W62)))*D1Kitty))</f>
        <v>8.1</v>
      </c>
    </row>
    <row r="63" spans="1:25" ht="15.75" x14ac:dyDescent="0.25">
      <c r="A63" s="2"/>
    </row>
    <row r="64" spans="1:25" ht="45" x14ac:dyDescent="0.25">
      <c r="A64" s="2" t="str" cm="1">
        <f t="array" ref="A64:Y64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  <c r="B64" t="str">
        <v>Tee</v>
      </c>
      <c r="C64" t="str">
        <v>Index</v>
      </c>
      <c r="D64" s="16" t="str">
        <v>Course
HCP</v>
      </c>
      <c r="E64" t="str">
        <v>Allow</v>
      </c>
      <c r="F64" s="16" t="str">
        <v>Points
Needed</v>
      </c>
      <c r="G64" t="str">
        <v/>
      </c>
      <c r="H64" t="str">
        <v/>
      </c>
      <c r="I64" t="str">
        <v/>
      </c>
      <c r="J64" t="str">
        <v/>
      </c>
      <c r="K64" t="str">
        <v/>
      </c>
      <c r="L64" t="str">
        <v/>
      </c>
      <c r="M64" t="str">
        <v/>
      </c>
      <c r="N64" t="str">
        <v/>
      </c>
      <c r="O64" t="str">
        <v/>
      </c>
      <c r="P64" t="str">
        <v/>
      </c>
      <c r="Q64" t="str">
        <v/>
      </c>
      <c r="R64" t="str">
        <v/>
      </c>
      <c r="S64" t="str">
        <v/>
      </c>
      <c r="T64" t="str">
        <v/>
      </c>
      <c r="U64" t="str">
        <v>Totals</v>
      </c>
      <c r="V64" t="str">
        <v>Stableford
Points</v>
      </c>
      <c r="W64" s="11" t="str">
        <v>Rank</v>
      </c>
      <c r="X64" t="str">
        <v>Place</v>
      </c>
      <c r="Y64" t="str">
        <v>Payout</v>
      </c>
    </row>
    <row r="65" spans="1:25" ht="15.75" x14ac:dyDescent="0.25">
      <c r="A65" s="2" t="str" cm="1">
        <f t="array" ref="A65:C65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>Scott O'Hare</v>
      </c>
      <c r="B65" t="str">
        <v>Blue</v>
      </c>
      <c r="C65">
        <v>11.4</v>
      </c>
      <c r="D65" s="7" cm="1">
        <f t="array" aca="1" ref="D65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>12</v>
      </c>
      <c r="E65" cm="1">
        <f t="array" aca="1" ref="E65" ca="1">_xlfn.LET(_xlpm.chcp,INDIRECT(ADDRESS(ROW(),COLUMN()-1)),IF(_xlpm.chcp="","",_xlpm.chcp*D1HandicapAllowance))</f>
        <v>12</v>
      </c>
      <c r="F65" s="7" cm="1">
        <f t="array" aca="1" ref="F65" ca="1">_xlfn.LET(_xlpm.points,INDIRECT(ADDRESS(ROW(),COLUMN()-1)),IF(_xlpm.points="","",36-_xlpm.points))</f>
        <v>24</v>
      </c>
    </row>
    <row r="66" spans="1:25" ht="15.75" x14ac:dyDescent="0.25">
      <c r="A66" s="2" t="str" cm="1">
        <f t="array" aca="1" ref="A66" ca="1">_xlfn.LET(_xlpm.name,INDIRECT(ADDRESS(ROW()-1,COLUMN())),IF(_xlpm.name="","",_xlfn.CONCAT(A65," Gross")))</f>
        <v>Scott O'Hare Gross</v>
      </c>
      <c r="C66" s="5">
        <v>6</v>
      </c>
      <c r="D66" s="19">
        <v>4</v>
      </c>
      <c r="E66" s="5">
        <v>5</v>
      </c>
      <c r="F66" s="19">
        <v>6</v>
      </c>
      <c r="G66" s="5">
        <v>7</v>
      </c>
      <c r="H66" s="5">
        <v>5</v>
      </c>
      <c r="I66" s="5">
        <v>5</v>
      </c>
      <c r="J66" s="5">
        <v>4</v>
      </c>
      <c r="K66" s="5">
        <v>6</v>
      </c>
      <c r="L66" s="5">
        <v>7</v>
      </c>
      <c r="M66" s="5">
        <v>5</v>
      </c>
      <c r="N66" s="5">
        <v>5</v>
      </c>
      <c r="O66" s="5">
        <v>5</v>
      </c>
      <c r="P66" s="5">
        <v>4</v>
      </c>
      <c r="Q66" s="5">
        <v>6</v>
      </c>
      <c r="R66" s="5">
        <v>4</v>
      </c>
      <c r="S66" s="5">
        <v>5</v>
      </c>
      <c r="T66" s="5">
        <v>5</v>
      </c>
      <c r="U66" s="5">
        <f>SUM(C66:T66)</f>
        <v>94</v>
      </c>
      <c r="V66" s="2"/>
      <c r="W66" s="9"/>
      <c r="X66" s="2"/>
    </row>
    <row r="67" spans="1:25" ht="15.75" x14ac:dyDescent="0.25">
      <c r="A67" s="2" t="str" cm="1">
        <f t="array" aca="1" ref="A67" ca="1">_xlfn.LET(_xlpm.name,INDIRECT(ADDRESS(ROW()-2,COLUMN())),IF(_xlpm.name="","",_xlfn.CONCAT(A65," Stableford Points")))</f>
        <v>Scott O'Hare Stableford Points</v>
      </c>
      <c r="C67" s="5" cm="1">
        <f t="array" aca="1" ref="C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D67" s="5" cm="1">
        <f t="array" aca="1" ref="D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E67" s="5" cm="1">
        <f t="array" aca="1" ref="E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F67" s="5" cm="1">
        <f t="array" aca="1" ref="F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G67" s="5" cm="1">
        <f t="array" aca="1" ref="G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-1</v>
      </c>
      <c r="H67" s="5" cm="1">
        <f t="array" aca="1" ref="H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I67" s="5" cm="1">
        <f t="array" aca="1" ref="I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J67" s="5" cm="1">
        <f t="array" aca="1" ref="J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K67" s="5" cm="1">
        <f t="array" aca="1" ref="K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L67" s="5" cm="1">
        <f t="array" aca="1" ref="L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M67" s="5" cm="1">
        <f t="array" aca="1" ref="M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N67" s="5" cm="1">
        <f t="array" aca="1" ref="N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O67" s="5" cm="1">
        <f t="array" aca="1" ref="O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P67" s="5" cm="1">
        <f t="array" aca="1" ref="P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Q67" s="5" cm="1">
        <f t="array" aca="1" ref="Q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0</v>
      </c>
      <c r="R67" s="5" cm="1">
        <f t="array" aca="1" ref="R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S67" s="5" cm="1">
        <f t="array" aca="1" ref="S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2</v>
      </c>
      <c r="T67" s="5" cm="1">
        <f t="array" aca="1" ref="T67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>1</v>
      </c>
      <c r="U67" s="5">
        <f ca="1">SUM(C67:T67)</f>
        <v>14</v>
      </c>
      <c r="V67" s="5">
        <f ca="1">IF($U67=0,"",F65-U67)</f>
        <v>10</v>
      </c>
      <c r="W67" s="10">
        <f ca="1">IF(V67 = "","",_xlfn.RANK.EQ(V67,V:V,1))</f>
        <v>10</v>
      </c>
      <c r="X67" s="2" t="str">
        <f ca="1">IF(V67="","",IF(COUNTIF(W:W,W67)&gt;1,CONCATENATE("T",W67),TEXT(W67,"0")))</f>
        <v>10</v>
      </c>
      <c r="Y67" s="8">
        <f ca="1">IF(V67="","",IF(ISNA(VLOOKUP(W67,D1PlacePayouts,1,FALSE)),"",AVERAGE(OFFSET(D1PlacePayouts,VLOOKUP(W67,D1PlacePayouts,1,FALSE)-1,1,COUNTIF(W:W,W67)))*D1Kitty))</f>
        <v>0</v>
      </c>
    </row>
    <row r="68" spans="1:25" ht="15.75" x14ac:dyDescent="0.25">
      <c r="A68" s="2"/>
    </row>
    <row r="69" spans="1:25" ht="15.75" x14ac:dyDescent="0.25">
      <c r="A69" s="2" t="str" cm="1">
        <f t="array" ref="A69">_xlfn.LET(_xlpm.player,ROUNDDOWN((ROW()-D1BlockStart)/5,0)+1,_xlpm.playerFound,MATCH(_xlpm.player,_xlfn.CHOOSECOLS(D1PlayerInfo,3),0),_xlpm.hcp,"Course" &amp; CHAR(10) &amp; "HCP",_xlpm.needed,"Points" &amp; CHAR(10) &amp; "Needed",_xlpm.points,"Stableford" &amp; CHAR(10) &amp; "Points",
_xlpm.allow,{"Allow"},_xlpm.middle,{"","","","","","","","","","","","","","","Totals"}, _xlpm.end,{"Rank","Place","Payout"},_xlpm.tee,{"","Tee","Index"},_xlpm.headers,_xlfn.HSTACK(_xlpm.tee,_xlpm.hcp,_xlpm.allow,_xlpm.needed,_xlpm.middle,_xlpm.points,_xlpm.end),IF(ISNA(_xlpm.playerFound),"",_xlpm.headers))</f>
        <v/>
      </c>
    </row>
    <row r="70" spans="1:25" ht="15.75" x14ac:dyDescent="0.25">
      <c r="A70" s="2" t="str" cm="1">
        <f t="array" ref="A70">_xlfn.LET(_xlpm.player,ROUNDDOWN((ROW()-D1BlockStart)/D1BlockHeight,0)+1,_xlpm.playerRow,_xlfn.CHOOSEROWS(D1PlayerInfo,MATCH(_xlpm.player,_xlfn.CHOOSECOLS(D1PlayerInfo,PlayerNumCol),0)),_xlpm.playerData,_xlfn.CHOOSECOLS(_xlpm.playerRow,PlayerNameCol,PlayerTeeCol,PlayerHcpCol),IF(ISNA(_xlpm.playerData),"",_xlpm.playerData))</f>
        <v/>
      </c>
      <c r="D70" s="7" t="str" cm="1">
        <f t="array" aca="1" ref="D70" ca="1">IF(INDIRECT(ADDRESS(ROW(),1))="","",_xlfn.LET(_xlpm.r,ROW(),_xlpm.c,COLUMN(),_xlpm.player,ROUNDDOWN((ROW()-D1BlockStart)/D1BlockHeight,0)+1,_xlpm.hcp,INDIRECT(ADDRESS(_xlpm.r,_xlpm.c-1)),_xlpm.tee,INDIRECT(ADDRESS(_xlpm.r,_xlpm.c-2)),_xlpm.playerNumbers,_xlfn.CHOOSECOLS(D1PlayerInfo,PlayerNumCol),
_xlpm.gender,_xlfn.CHOOSECOLS(_xlfn.CHOOSEROWS(D1PlayerInfo,MATCH(_xlpm.player,_xlpm.playerNumbers,0)),PlayerGenderCol),_xlpm.teeInfo,IF(_xlpm.gender="M",D1MensTees,D1WomensTees),_xlpm.teeCol,_xlfn.CHOOSECOLS(_xlpm.teeInfo,MATCH(_xlpm.tee,_xlfn.CHOOSEROWS(_xlpm.teeInfo,1),0)),_xlpm.slope,INDEX(_xlpm.teeCol,2,1),_xlpm.rating,INDEX(_xlpm.teeCol,3,1),
_xlpm.par,INDEX(_xlpm.teeCol,4,1),ROUND(((_xlpm.hcp*(_xlpm.slope/113))+(_xlpm.rating-_xlpm.par)),0)))</f>
        <v/>
      </c>
      <c r="E70" t="str" cm="1">
        <f t="array" aca="1" ref="E70" ca="1">_xlfn.LET(_xlpm.chcp,INDIRECT(ADDRESS(ROW(),COLUMN()-1)),IF(_xlpm.chcp="","",_xlpm.chcp*D1HandicapAllowance))</f>
        <v/>
      </c>
      <c r="F70" s="7" t="str" cm="1">
        <f t="array" aca="1" ref="F70" ca="1">_xlfn.LET(_xlpm.points,INDIRECT(ADDRESS(ROW(),COLUMN()-1)),IF(_xlpm.points="","",36-_xlpm.points))</f>
        <v/>
      </c>
    </row>
    <row r="71" spans="1:25" ht="15.75" x14ac:dyDescent="0.25">
      <c r="A71" s="2" t="str" cm="1">
        <f t="array" aca="1" ref="A71" ca="1">_xlfn.LET(_xlpm.name,INDIRECT(ADDRESS(ROW()-1,COLUMN())),IF(_xlpm.name="","",_xlfn.CONCAT(A70," Gross")))</f>
        <v/>
      </c>
      <c r="C71" s="5"/>
      <c r="D71" s="19"/>
      <c r="E71" s="5"/>
      <c r="F71" s="19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>
        <f>SUM(C71:T71)</f>
        <v>0</v>
      </c>
      <c r="V71" s="2"/>
      <c r="W71" s="9"/>
      <c r="X71" s="2"/>
    </row>
    <row r="72" spans="1:25" ht="15.75" x14ac:dyDescent="0.25">
      <c r="A72" s="2" t="str" cm="1">
        <f t="array" aca="1" ref="A72" ca="1">_xlfn.LET(_xlpm.name,INDIRECT(ADDRESS(ROW()-2,COLUMN())),IF(_xlpm.name="","",_xlfn.CONCAT(A70," Stableford Points")))</f>
        <v/>
      </c>
      <c r="C72" s="5" t="str" cm="1">
        <f t="array" aca="1" ref="C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D72" s="5" t="str" cm="1">
        <f t="array" aca="1" ref="D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E72" s="5" t="str" cm="1">
        <f t="array" aca="1" ref="E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F72" s="5" t="str" cm="1">
        <f t="array" aca="1" ref="F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G72" s="5" t="str" cm="1">
        <f t="array" aca="1" ref="G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H72" s="5" t="str" cm="1">
        <f t="array" aca="1" ref="H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I72" s="5" t="str" cm="1">
        <f t="array" aca="1" ref="I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J72" s="5" t="str" cm="1">
        <f t="array" aca="1" ref="J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K72" s="5" t="str" cm="1">
        <f t="array" aca="1" ref="K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L72" s="5" t="str" cm="1">
        <f t="array" aca="1" ref="L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M72" s="5" t="str" cm="1">
        <f t="array" aca="1" ref="M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N72" s="5" t="str" cm="1">
        <f t="array" aca="1" ref="N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O72" s="5" t="str" cm="1">
        <f t="array" aca="1" ref="O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P72" s="5" t="str" cm="1">
        <f t="array" aca="1" ref="P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Q72" s="5" t="str" cm="1">
        <f t="array" aca="1" ref="Q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R72" s="5" t="str" cm="1">
        <f t="array" aca="1" ref="R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S72" s="5" t="str" cm="1">
        <f t="array" aca="1" ref="S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T72" s="5" t="str" cm="1">
        <f t="array" aca="1" ref="T72" ca="1">IF(INDIRECT(ADDRESS(ROW(),1))="","",_xlfn.LET(_xlpm.r,ROW(),_xlpm.c,COLUMN(),_xlpm.player,ROUNDDOWN((_xlpm.r-D1BlockStart)/D1BlockHeight,0)+1,_xlpm.holerow,MATCH("Hole",$A$1:$A$944,0),_xlpm.score,INDIRECT(ADDRESS(_xlpm.r-1,_xlpm.c)),_xlpm.hole,INDIRECT(ADDRESS(_xlpm.holerow,_xlpm.c)),_xlpm.playerNumbers,_xlfn.CHOOSECOLS(D1PlayerInfo,3),
_xlpm.gender,_xlfn.CHOOSECOLS(_xlfn.CHOOSEROWS(D1PlayerInfo,MATCH(_xlpm.player,_xlpm.playerNumbers,0)),4),_xlpm.holepar,IF(_xlpm.gender="M",INDEX(D1HoleInfo,_xlpm.hole,HoleParMCol),INDEX(D1HoleInfo,_xlpm.hole,HoleParFCol)),IF(ISBLANK(_xlpm.score),"",IF(AND(_xlpm.holepar=3,_xlpm.score=1),D1StablefordAce,VLOOKUP(_xlpm.score-_xlpm.holepar,Stableford_Points,2)))))</f>
        <v/>
      </c>
      <c r="U72" s="5">
        <f ca="1">SUM(C72:T72)</f>
        <v>0</v>
      </c>
      <c r="V72" s="5" t="str">
        <f ca="1">IF($U72=0,"",F70-U72)</f>
        <v/>
      </c>
      <c r="W72" s="10" t="str">
        <f ca="1">IF(V72 = "","",_xlfn.RANK.EQ(V72,V:V,1))</f>
        <v/>
      </c>
      <c r="X72" s="2" t="str">
        <f ca="1">IF(V72="","",IF(COUNTIF(W:W,W72)&gt;1,CONCATENATE("T",W72),TEXT(W72,"0")))</f>
        <v/>
      </c>
      <c r="Y72" s="8" t="str">
        <f ca="1">IF(V72="","",IF(ISNA(VLOOKUP(W72,D1PlacePayouts,1,FALSE)),"",AVERAGE(OFFSET(D1PlacePayouts,VLOOKUP(W72,D1PlacePayouts,1,FALSE)-1,1,COUNTIF(W:W,W72)))*D1Kitty))</f>
        <v/>
      </c>
    </row>
  </sheetData>
  <conditionalFormatting sqref="U11:U12">
    <cfRule type="cellIs" dxfId="12" priority="34" operator="equal">
      <formula>0</formula>
    </cfRule>
  </conditionalFormatting>
  <conditionalFormatting sqref="U16:U17">
    <cfRule type="cellIs" dxfId="11" priority="12" operator="equal">
      <formula>0</formula>
    </cfRule>
  </conditionalFormatting>
  <conditionalFormatting sqref="U21:U22">
    <cfRule type="cellIs" dxfId="10" priority="11" operator="equal">
      <formula>0</formula>
    </cfRule>
  </conditionalFormatting>
  <conditionalFormatting sqref="U26:U27">
    <cfRule type="cellIs" dxfId="9" priority="10" operator="equal">
      <formula>0</formula>
    </cfRule>
  </conditionalFormatting>
  <conditionalFormatting sqref="U31:U32">
    <cfRule type="cellIs" dxfId="8" priority="9" operator="equal">
      <formula>0</formula>
    </cfRule>
  </conditionalFormatting>
  <conditionalFormatting sqref="U36:U37">
    <cfRule type="cellIs" dxfId="7" priority="8" operator="equal">
      <formula>0</formula>
    </cfRule>
  </conditionalFormatting>
  <conditionalFormatting sqref="U41:U42">
    <cfRule type="cellIs" dxfId="6" priority="7" operator="equal">
      <formula>0</formula>
    </cfRule>
  </conditionalFormatting>
  <conditionalFormatting sqref="U46:U47">
    <cfRule type="cellIs" dxfId="5" priority="6" operator="equal">
      <formula>0</formula>
    </cfRule>
  </conditionalFormatting>
  <conditionalFormatting sqref="U51:U52">
    <cfRule type="cellIs" dxfId="4" priority="5" operator="equal">
      <formula>0</formula>
    </cfRule>
  </conditionalFormatting>
  <conditionalFormatting sqref="U56:U57">
    <cfRule type="cellIs" dxfId="3" priority="4" operator="equal">
      <formula>0</formula>
    </cfRule>
  </conditionalFormatting>
  <conditionalFormatting sqref="U61:U62">
    <cfRule type="cellIs" dxfId="2" priority="3" operator="equal">
      <formula>0</formula>
    </cfRule>
  </conditionalFormatting>
  <conditionalFormatting sqref="U66:U67">
    <cfRule type="cellIs" dxfId="1" priority="2" operator="equal">
      <formula>0</formula>
    </cfRule>
  </conditionalFormatting>
  <conditionalFormatting sqref="U71:U72">
    <cfRule type="cellIs" dxfId="0" priority="1" operator="equal">
      <formula>0</formula>
    </cfRule>
  </conditionalFormatting>
  <printOptions gridLines="1"/>
  <pageMargins left="0.2" right="0.2" top="0.2" bottom="0.2" header="0" footer="0"/>
  <pageSetup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J13"/>
  <sheetViews>
    <sheetView workbookViewId="0">
      <selection activeCell="G9" sqref="G9"/>
    </sheetView>
  </sheetViews>
  <sheetFormatPr defaultRowHeight="15" x14ac:dyDescent="0.25"/>
  <cols>
    <col min="1" max="1" width="14.140625" bestFit="1" customWidth="1"/>
    <col min="7" max="7" width="11" bestFit="1" customWidth="1"/>
  </cols>
  <sheetData>
    <row r="1" spans="1:10" x14ac:dyDescent="0.25">
      <c r="B1" t="s">
        <v>3</v>
      </c>
      <c r="C1" t="s">
        <v>4</v>
      </c>
      <c r="D1" t="s">
        <v>43</v>
      </c>
      <c r="E1" t="s">
        <v>13</v>
      </c>
      <c r="F1" t="s">
        <v>38</v>
      </c>
      <c r="G1" t="s">
        <v>37</v>
      </c>
      <c r="H1" t="s">
        <v>61</v>
      </c>
      <c r="I1" t="s">
        <v>45</v>
      </c>
      <c r="J1" t="s">
        <v>62</v>
      </c>
    </row>
    <row r="2" spans="1:10" x14ac:dyDescent="0.25">
      <c r="A2" t="s">
        <v>1</v>
      </c>
      <c r="B2">
        <v>26.4</v>
      </c>
      <c r="C2">
        <v>1</v>
      </c>
      <c r="D2">
        <v>0</v>
      </c>
      <c r="E2" t="s">
        <v>14</v>
      </c>
      <c r="F2" t="s">
        <v>40</v>
      </c>
      <c r="G2" s="8">
        <v>20</v>
      </c>
      <c r="H2" s="8">
        <v>100</v>
      </c>
      <c r="I2" s="8">
        <v>100</v>
      </c>
      <c r="J2" s="8">
        <f t="shared" ref="J2:J7" si="0">H2-I2</f>
        <v>0</v>
      </c>
    </row>
    <row r="3" spans="1:10" x14ac:dyDescent="0.25">
      <c r="A3" t="s">
        <v>29</v>
      </c>
      <c r="B3">
        <v>14</v>
      </c>
      <c r="C3">
        <v>2</v>
      </c>
      <c r="D3">
        <v>0</v>
      </c>
      <c r="E3" t="s">
        <v>14</v>
      </c>
      <c r="F3" t="s">
        <v>40</v>
      </c>
      <c r="G3" s="8">
        <v>20</v>
      </c>
      <c r="H3" s="8">
        <v>100</v>
      </c>
      <c r="I3" s="8">
        <v>95</v>
      </c>
      <c r="J3" s="8">
        <f t="shared" si="0"/>
        <v>5</v>
      </c>
    </row>
    <row r="4" spans="1:10" x14ac:dyDescent="0.25">
      <c r="A4" t="s">
        <v>28</v>
      </c>
      <c r="B4">
        <v>26.4</v>
      </c>
      <c r="C4">
        <v>3</v>
      </c>
      <c r="E4" t="s">
        <v>14</v>
      </c>
      <c r="F4" t="s">
        <v>40</v>
      </c>
      <c r="G4" s="8">
        <v>20</v>
      </c>
      <c r="H4" s="8">
        <v>100</v>
      </c>
      <c r="I4" s="8">
        <v>100</v>
      </c>
      <c r="J4" s="8">
        <f t="shared" si="0"/>
        <v>0</v>
      </c>
    </row>
    <row r="5" spans="1:10" x14ac:dyDescent="0.25">
      <c r="A5" t="s">
        <v>36</v>
      </c>
      <c r="B5">
        <v>36.299999999999997</v>
      </c>
      <c r="E5" t="s">
        <v>14</v>
      </c>
      <c r="F5" t="s">
        <v>41</v>
      </c>
      <c r="G5" s="8"/>
      <c r="H5" s="8">
        <v>100</v>
      </c>
      <c r="I5" s="8">
        <v>100</v>
      </c>
      <c r="J5" s="8">
        <f t="shared" si="0"/>
        <v>0</v>
      </c>
    </row>
    <row r="6" spans="1:10" x14ac:dyDescent="0.25">
      <c r="A6" t="s">
        <v>44</v>
      </c>
      <c r="B6">
        <v>37.700000000000003</v>
      </c>
      <c r="C6">
        <v>5</v>
      </c>
      <c r="E6" t="s">
        <v>14</v>
      </c>
      <c r="F6" t="s">
        <v>53</v>
      </c>
      <c r="G6" s="8">
        <v>20</v>
      </c>
      <c r="H6" s="8">
        <v>100</v>
      </c>
      <c r="I6" s="8">
        <v>100</v>
      </c>
      <c r="J6" s="8">
        <f>H6-I6</f>
        <v>0</v>
      </c>
    </row>
    <row r="7" spans="1:10" x14ac:dyDescent="0.25">
      <c r="A7" t="s">
        <v>58</v>
      </c>
      <c r="B7">
        <v>15.2</v>
      </c>
      <c r="C7">
        <v>6</v>
      </c>
      <c r="E7" t="s">
        <v>14</v>
      </c>
      <c r="F7" t="s">
        <v>40</v>
      </c>
      <c r="G7" s="8">
        <v>20</v>
      </c>
      <c r="H7" s="8">
        <v>100</v>
      </c>
      <c r="I7" s="8">
        <v>100</v>
      </c>
      <c r="J7" s="8">
        <f t="shared" si="0"/>
        <v>0</v>
      </c>
    </row>
    <row r="8" spans="1:10" x14ac:dyDescent="0.25">
      <c r="A8" t="s">
        <v>59</v>
      </c>
      <c r="B8">
        <v>32.5</v>
      </c>
      <c r="C8">
        <v>7</v>
      </c>
      <c r="E8" t="s">
        <v>14</v>
      </c>
      <c r="F8" t="s">
        <v>41</v>
      </c>
      <c r="G8" s="8">
        <v>20</v>
      </c>
      <c r="H8" s="8">
        <v>100</v>
      </c>
      <c r="I8" s="8">
        <v>100</v>
      </c>
      <c r="J8" s="8">
        <f>H8-I8</f>
        <v>0</v>
      </c>
    </row>
    <row r="9" spans="1:10" x14ac:dyDescent="0.25">
      <c r="A9" t="s">
        <v>56</v>
      </c>
      <c r="B9">
        <v>12.2</v>
      </c>
      <c r="C9">
        <v>9</v>
      </c>
      <c r="E9" t="s">
        <v>14</v>
      </c>
      <c r="F9" t="s">
        <v>40</v>
      </c>
      <c r="G9" s="8">
        <v>20</v>
      </c>
      <c r="H9" s="8">
        <v>100</v>
      </c>
      <c r="I9" s="8">
        <v>100</v>
      </c>
      <c r="J9" s="8">
        <f>H9-I9</f>
        <v>0</v>
      </c>
    </row>
    <row r="10" spans="1:10" x14ac:dyDescent="0.25">
      <c r="A10" t="s">
        <v>57</v>
      </c>
      <c r="B10">
        <v>8.3000000000000007</v>
      </c>
      <c r="C10">
        <v>10</v>
      </c>
      <c r="E10" t="s">
        <v>14</v>
      </c>
      <c r="F10" t="s">
        <v>40</v>
      </c>
      <c r="G10" s="8">
        <v>20</v>
      </c>
      <c r="H10" s="8">
        <v>100</v>
      </c>
      <c r="I10" s="8">
        <v>100</v>
      </c>
      <c r="J10" s="8">
        <f>H10-I10</f>
        <v>0</v>
      </c>
    </row>
    <row r="11" spans="1:10" x14ac:dyDescent="0.25">
      <c r="A11" t="s">
        <v>60</v>
      </c>
      <c r="B11">
        <v>47.5</v>
      </c>
      <c r="C11">
        <v>11</v>
      </c>
      <c r="E11" t="s">
        <v>42</v>
      </c>
      <c r="F11" t="s">
        <v>39</v>
      </c>
      <c r="H11" s="8">
        <v>100</v>
      </c>
      <c r="I11" s="8">
        <v>100</v>
      </c>
      <c r="J11" s="8">
        <f t="shared" ref="J11:J12" si="1">H11-I11</f>
        <v>0</v>
      </c>
    </row>
    <row r="12" spans="1:10" x14ac:dyDescent="0.25">
      <c r="A12" t="s">
        <v>21</v>
      </c>
      <c r="B12">
        <v>11.4</v>
      </c>
      <c r="C12">
        <v>12</v>
      </c>
      <c r="E12" t="s">
        <v>14</v>
      </c>
      <c r="F12" t="s">
        <v>40</v>
      </c>
      <c r="G12" s="8">
        <v>20</v>
      </c>
      <c r="H12" s="8">
        <v>100</v>
      </c>
      <c r="I12" s="8">
        <v>100</v>
      </c>
      <c r="J12" s="8">
        <f t="shared" si="1"/>
        <v>0</v>
      </c>
    </row>
    <row r="13" spans="1:10" x14ac:dyDescent="0.25">
      <c r="H13" s="8"/>
      <c r="I13" s="8"/>
      <c r="J13" s="8"/>
    </row>
  </sheetData>
  <sortState xmlns:xlrd2="http://schemas.microsoft.com/office/spreadsheetml/2017/richdata2" ref="A2:C3">
    <sortCondition ref="C2:C3"/>
  </sortState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O29"/>
  <sheetViews>
    <sheetView workbookViewId="0">
      <selection activeCell="O6" sqref="O6"/>
    </sheetView>
  </sheetViews>
  <sheetFormatPr defaultRowHeight="15" x14ac:dyDescent="0.25"/>
  <cols>
    <col min="1" max="1" width="26.140625" bestFit="1" customWidth="1"/>
    <col min="2" max="2" width="11" customWidth="1"/>
    <col min="3" max="3" width="10.85546875" customWidth="1"/>
    <col min="11" max="11" width="13.85546875" customWidth="1"/>
    <col min="14" max="14" width="24" bestFit="1" customWidth="1"/>
  </cols>
  <sheetData>
    <row r="1" spans="1:15" x14ac:dyDescent="0.25">
      <c r="A1" t="s">
        <v>5</v>
      </c>
      <c r="B1" t="s">
        <v>55</v>
      </c>
      <c r="G1" t="s">
        <v>25</v>
      </c>
      <c r="H1" t="s">
        <v>25</v>
      </c>
      <c r="I1" t="s">
        <v>26</v>
      </c>
      <c r="J1" t="s">
        <v>26</v>
      </c>
      <c r="K1" t="s">
        <v>64</v>
      </c>
      <c r="L1" t="s">
        <v>30</v>
      </c>
      <c r="N1" t="s">
        <v>48</v>
      </c>
      <c r="O1">
        <v>5</v>
      </c>
    </row>
    <row r="2" spans="1:15" x14ac:dyDescent="0.25">
      <c r="A2" t="s">
        <v>6</v>
      </c>
      <c r="B2" t="s">
        <v>46</v>
      </c>
      <c r="C2" t="s">
        <v>40</v>
      </c>
      <c r="D2" t="s">
        <v>41</v>
      </c>
      <c r="E2" t="s">
        <v>53</v>
      </c>
      <c r="F2" t="s">
        <v>22</v>
      </c>
      <c r="G2" t="s">
        <v>23</v>
      </c>
      <c r="H2" t="s">
        <v>24</v>
      </c>
      <c r="I2" t="s">
        <v>23</v>
      </c>
      <c r="J2" t="s">
        <v>24</v>
      </c>
      <c r="K2" t="s">
        <v>4</v>
      </c>
      <c r="L2">
        <v>-3</v>
      </c>
      <c r="M2">
        <v>1000</v>
      </c>
      <c r="N2" t="s">
        <v>49</v>
      </c>
      <c r="O2">
        <v>9</v>
      </c>
    </row>
    <row r="3" spans="1:15" x14ac:dyDescent="0.25">
      <c r="A3" t="s">
        <v>7</v>
      </c>
      <c r="B3">
        <v>135</v>
      </c>
      <c r="C3">
        <v>131</v>
      </c>
      <c r="D3">
        <v>123</v>
      </c>
      <c r="E3">
        <v>109</v>
      </c>
      <c r="F3">
        <v>1</v>
      </c>
      <c r="G3">
        <v>7</v>
      </c>
      <c r="H3">
        <v>4</v>
      </c>
      <c r="I3">
        <v>7</v>
      </c>
      <c r="J3">
        <v>4</v>
      </c>
      <c r="L3">
        <v>-2</v>
      </c>
      <c r="M3">
        <v>8</v>
      </c>
      <c r="N3" t="s">
        <v>54</v>
      </c>
      <c r="O3">
        <v>1000</v>
      </c>
    </row>
    <row r="4" spans="1:15" x14ac:dyDescent="0.25">
      <c r="A4" t="s">
        <v>8</v>
      </c>
      <c r="B4">
        <v>72</v>
      </c>
      <c r="C4">
        <v>70.8</v>
      </c>
      <c r="D4">
        <v>69.2</v>
      </c>
      <c r="E4">
        <v>65.099999999999994</v>
      </c>
      <c r="F4">
        <v>2</v>
      </c>
      <c r="G4">
        <v>15</v>
      </c>
      <c r="H4">
        <v>3</v>
      </c>
      <c r="I4">
        <v>15</v>
      </c>
      <c r="J4">
        <v>3</v>
      </c>
      <c r="K4">
        <v>9</v>
      </c>
      <c r="L4">
        <v>-1</v>
      </c>
      <c r="M4">
        <v>4</v>
      </c>
      <c r="N4" t="s">
        <v>63</v>
      </c>
      <c r="O4">
        <v>39</v>
      </c>
    </row>
    <row r="5" spans="1:15" x14ac:dyDescent="0.25">
      <c r="A5" t="s">
        <v>10</v>
      </c>
      <c r="B5">
        <v>72</v>
      </c>
      <c r="C5">
        <v>72</v>
      </c>
      <c r="D5">
        <v>72</v>
      </c>
      <c r="E5">
        <v>72</v>
      </c>
      <c r="F5">
        <v>3</v>
      </c>
      <c r="G5">
        <v>9</v>
      </c>
      <c r="H5">
        <v>4</v>
      </c>
      <c r="I5">
        <v>9</v>
      </c>
      <c r="J5">
        <v>4</v>
      </c>
      <c r="L5">
        <v>0</v>
      </c>
      <c r="M5">
        <v>2</v>
      </c>
      <c r="N5" t="s">
        <v>65</v>
      </c>
      <c r="O5" t="b">
        <v>0</v>
      </c>
    </row>
    <row r="6" spans="1:15" x14ac:dyDescent="0.25">
      <c r="A6" t="s">
        <v>16</v>
      </c>
      <c r="B6" t="s">
        <v>41</v>
      </c>
      <c r="C6" t="s">
        <v>53</v>
      </c>
      <c r="D6" t="s">
        <v>39</v>
      </c>
      <c r="F6">
        <v>4</v>
      </c>
      <c r="G6">
        <v>3</v>
      </c>
      <c r="H6">
        <v>5</v>
      </c>
      <c r="I6">
        <v>3</v>
      </c>
      <c r="J6">
        <v>5</v>
      </c>
      <c r="L6">
        <v>1</v>
      </c>
      <c r="M6">
        <v>1</v>
      </c>
    </row>
    <row r="7" spans="1:15" x14ac:dyDescent="0.25">
      <c r="A7" t="s">
        <v>9</v>
      </c>
      <c r="B7">
        <v>137</v>
      </c>
      <c r="C7">
        <v>125</v>
      </c>
      <c r="D7">
        <v>119</v>
      </c>
      <c r="F7">
        <v>5</v>
      </c>
      <c r="G7">
        <v>5</v>
      </c>
      <c r="H7">
        <v>4</v>
      </c>
      <c r="I7">
        <v>5</v>
      </c>
      <c r="J7">
        <v>4</v>
      </c>
      <c r="L7">
        <v>2</v>
      </c>
      <c r="M7">
        <v>0</v>
      </c>
    </row>
    <row r="8" spans="1:15" x14ac:dyDescent="0.25">
      <c r="A8" t="s">
        <v>11</v>
      </c>
      <c r="B8">
        <v>74.900000000000006</v>
      </c>
      <c r="C8">
        <v>69.900000000000006</v>
      </c>
      <c r="D8">
        <v>66.8</v>
      </c>
      <c r="F8">
        <v>6</v>
      </c>
      <c r="G8">
        <v>1</v>
      </c>
      <c r="H8">
        <v>5</v>
      </c>
      <c r="I8">
        <v>1</v>
      </c>
      <c r="J8">
        <v>5</v>
      </c>
      <c r="L8">
        <v>3</v>
      </c>
      <c r="M8">
        <v>-1</v>
      </c>
    </row>
    <row r="9" spans="1:15" x14ac:dyDescent="0.25">
      <c r="A9" t="s">
        <v>12</v>
      </c>
      <c r="B9">
        <v>72</v>
      </c>
      <c r="C9">
        <v>72</v>
      </c>
      <c r="D9">
        <v>72</v>
      </c>
      <c r="F9">
        <v>7</v>
      </c>
      <c r="G9">
        <v>13</v>
      </c>
      <c r="H9">
        <v>4</v>
      </c>
      <c r="I9">
        <v>13</v>
      </c>
      <c r="J9">
        <v>4</v>
      </c>
      <c r="L9">
        <v>4</v>
      </c>
      <c r="M9">
        <v>-1</v>
      </c>
    </row>
    <row r="10" spans="1:15" x14ac:dyDescent="0.25">
      <c r="A10" t="s">
        <v>15</v>
      </c>
      <c r="B10" s="1">
        <v>1</v>
      </c>
      <c r="F10">
        <v>8</v>
      </c>
      <c r="G10">
        <v>17</v>
      </c>
      <c r="H10">
        <v>3</v>
      </c>
      <c r="I10">
        <v>17</v>
      </c>
      <c r="J10">
        <v>3</v>
      </c>
      <c r="K10">
        <v>2</v>
      </c>
      <c r="L10">
        <v>5</v>
      </c>
      <c r="M10">
        <v>-1</v>
      </c>
    </row>
    <row r="11" spans="1:15" x14ac:dyDescent="0.25">
      <c r="A11" t="s">
        <v>35</v>
      </c>
      <c r="B11">
        <v>30</v>
      </c>
      <c r="F11">
        <v>9</v>
      </c>
      <c r="G11">
        <v>11</v>
      </c>
      <c r="H11">
        <v>4</v>
      </c>
      <c r="I11">
        <v>11</v>
      </c>
      <c r="J11">
        <v>4</v>
      </c>
      <c r="L11">
        <v>6</v>
      </c>
      <c r="M11">
        <v>-1</v>
      </c>
    </row>
    <row r="12" spans="1:15" x14ac:dyDescent="0.25">
      <c r="F12">
        <v>10</v>
      </c>
      <c r="G12">
        <v>4</v>
      </c>
      <c r="H12">
        <v>5</v>
      </c>
      <c r="I12">
        <v>4</v>
      </c>
      <c r="J12">
        <v>5</v>
      </c>
      <c r="L12">
        <v>7</v>
      </c>
      <c r="M12">
        <v>-1</v>
      </c>
    </row>
    <row r="13" spans="1:15" x14ac:dyDescent="0.25">
      <c r="A13" t="s">
        <v>17</v>
      </c>
      <c r="F13">
        <v>11</v>
      </c>
      <c r="G13">
        <v>12</v>
      </c>
      <c r="H13">
        <v>4</v>
      </c>
      <c r="I13">
        <v>12</v>
      </c>
      <c r="J13">
        <v>4</v>
      </c>
      <c r="L13">
        <v>8</v>
      </c>
      <c r="M13">
        <v>-1</v>
      </c>
    </row>
    <row r="14" spans="1:15" x14ac:dyDescent="0.25">
      <c r="A14" t="s">
        <v>18</v>
      </c>
      <c r="B14" s="8">
        <f>D1Kitty</f>
        <v>180</v>
      </c>
      <c r="F14">
        <v>12</v>
      </c>
      <c r="G14">
        <v>14</v>
      </c>
      <c r="H14">
        <v>4</v>
      </c>
      <c r="I14">
        <v>14</v>
      </c>
      <c r="J14">
        <v>4</v>
      </c>
      <c r="L14">
        <v>9</v>
      </c>
      <c r="M14">
        <v>-1</v>
      </c>
    </row>
    <row r="15" spans="1:15" x14ac:dyDescent="0.25">
      <c r="A15" t="s">
        <v>19</v>
      </c>
      <c r="B15" t="s">
        <v>20</v>
      </c>
      <c r="F15">
        <v>13</v>
      </c>
      <c r="G15">
        <v>16</v>
      </c>
      <c r="H15">
        <v>3</v>
      </c>
      <c r="I15">
        <v>16</v>
      </c>
      <c r="J15">
        <v>3</v>
      </c>
      <c r="K15">
        <v>12</v>
      </c>
      <c r="L15">
        <v>10</v>
      </c>
      <c r="M15">
        <v>-1</v>
      </c>
    </row>
    <row r="16" spans="1:15" x14ac:dyDescent="0.25">
      <c r="A16">
        <v>1</v>
      </c>
      <c r="B16" s="1">
        <v>0.33</v>
      </c>
      <c r="F16">
        <v>14</v>
      </c>
      <c r="G16">
        <v>6</v>
      </c>
      <c r="H16">
        <v>4</v>
      </c>
      <c r="I16">
        <v>6</v>
      </c>
      <c r="J16">
        <v>4</v>
      </c>
    </row>
    <row r="17" spans="1:11" x14ac:dyDescent="0.25">
      <c r="A17">
        <v>2</v>
      </c>
      <c r="B17" s="1">
        <v>0.18</v>
      </c>
      <c r="F17">
        <v>15</v>
      </c>
      <c r="G17">
        <v>8</v>
      </c>
      <c r="H17">
        <v>4</v>
      </c>
      <c r="I17">
        <v>8</v>
      </c>
      <c r="J17">
        <v>4</v>
      </c>
    </row>
    <row r="18" spans="1:11" x14ac:dyDescent="0.25">
      <c r="A18">
        <v>3</v>
      </c>
      <c r="B18" s="1">
        <v>0.09</v>
      </c>
      <c r="F18">
        <v>16</v>
      </c>
      <c r="G18">
        <v>18</v>
      </c>
      <c r="H18">
        <v>3</v>
      </c>
      <c r="I18">
        <v>18</v>
      </c>
      <c r="J18">
        <v>3</v>
      </c>
      <c r="K18">
        <v>10</v>
      </c>
    </row>
    <row r="19" spans="1:11" x14ac:dyDescent="0.25">
      <c r="A19">
        <v>4</v>
      </c>
      <c r="B19" s="1">
        <v>0</v>
      </c>
      <c r="F19">
        <v>17</v>
      </c>
      <c r="G19">
        <v>2</v>
      </c>
      <c r="H19">
        <v>5</v>
      </c>
      <c r="I19">
        <v>2</v>
      </c>
      <c r="J19">
        <v>5</v>
      </c>
    </row>
    <row r="20" spans="1:11" x14ac:dyDescent="0.25">
      <c r="A20">
        <v>5</v>
      </c>
      <c r="B20" s="1">
        <v>0</v>
      </c>
      <c r="F20">
        <v>18</v>
      </c>
      <c r="G20">
        <v>10</v>
      </c>
      <c r="H20">
        <v>4</v>
      </c>
      <c r="I20">
        <v>10</v>
      </c>
      <c r="J20">
        <v>4</v>
      </c>
    </row>
    <row r="21" spans="1:11" x14ac:dyDescent="0.25">
      <c r="A21">
        <v>6</v>
      </c>
      <c r="B21" s="1">
        <v>0</v>
      </c>
      <c r="F21" t="s">
        <v>27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1" x14ac:dyDescent="0.25">
      <c r="A22">
        <v>7</v>
      </c>
      <c r="B22" s="1">
        <v>0</v>
      </c>
    </row>
    <row r="23" spans="1:11" x14ac:dyDescent="0.25">
      <c r="A23">
        <v>8</v>
      </c>
      <c r="B23" s="1">
        <v>0</v>
      </c>
    </row>
    <row r="24" spans="1:11" x14ac:dyDescent="0.25">
      <c r="A24">
        <v>9</v>
      </c>
      <c r="B24" s="1">
        <v>0</v>
      </c>
    </row>
    <row r="25" spans="1:11" x14ac:dyDescent="0.25">
      <c r="A25">
        <v>10</v>
      </c>
      <c r="B25" s="1">
        <v>0</v>
      </c>
    </row>
    <row r="26" spans="1:11" x14ac:dyDescent="0.25">
      <c r="A26">
        <v>11</v>
      </c>
      <c r="B26" s="1">
        <v>0</v>
      </c>
    </row>
    <row r="27" spans="1:11" x14ac:dyDescent="0.25">
      <c r="A27">
        <v>12</v>
      </c>
      <c r="B27" s="1">
        <v>0</v>
      </c>
    </row>
    <row r="28" spans="1:11" x14ac:dyDescent="0.25">
      <c r="A28">
        <v>13</v>
      </c>
      <c r="B28" s="1">
        <v>0</v>
      </c>
    </row>
    <row r="29" spans="1:11" x14ac:dyDescent="0.25">
      <c r="A29">
        <v>14</v>
      </c>
      <c r="B29" s="1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F57BB-E425-4F25-B46B-1A50F101AF80}">
  <dimension ref="A1:J10"/>
  <sheetViews>
    <sheetView workbookViewId="0">
      <selection activeCell="F2" sqref="F2"/>
    </sheetView>
  </sheetViews>
  <sheetFormatPr defaultRowHeight="15" x14ac:dyDescent="0.25"/>
  <cols>
    <col min="3" max="3" width="13.5703125" bestFit="1" customWidth="1"/>
    <col min="4" max="4" width="9.7109375" bestFit="1" customWidth="1"/>
    <col min="6" max="6" width="14" bestFit="1" customWidth="1"/>
  </cols>
  <sheetData>
    <row r="1" spans="1:10" x14ac:dyDescent="0.25">
      <c r="A1" t="s">
        <v>0</v>
      </c>
      <c r="B1" t="s">
        <v>4</v>
      </c>
      <c r="C1" t="s">
        <v>47</v>
      </c>
      <c r="D1" t="s">
        <v>20</v>
      </c>
      <c r="F1" t="s">
        <v>4</v>
      </c>
      <c r="G1" t="s">
        <v>51</v>
      </c>
      <c r="H1" t="s">
        <v>2</v>
      </c>
      <c r="I1" t="s">
        <v>19</v>
      </c>
      <c r="J1" t="s">
        <v>50</v>
      </c>
    </row>
    <row r="2" spans="1:10" x14ac:dyDescent="0.25">
      <c r="A2" cm="1">
        <f t="array" ref="A2:B5">_xlfn.LET(_xlpm.par3s,_xlfn.CHOOSECOLS(D1HoleInfo,1,6),_xlpm.winners,_xlfn.CHOOSECOLS(D1HoleInfo,6),_xlpm.holesWIthWInners,_xlfn._xlws.FILTER(_xlpm.par3s,_xlpm.winners&gt;0,""),_xlpm.holesWIthWInners)</f>
        <v>2</v>
      </c>
      <c r="B2">
        <v>9</v>
      </c>
      <c r="C2" t="str" cm="1">
        <f t="array" aca="1" ref="C2" ca="1">_xlfn.LET(_xlpm.playerCell,INDIRECT(ADDRESS(ROW(),COLUMN()-1)),IF(_xlpm.playerCell=0,"",_xlfn.CHOOSECOLS(_xlfn.CHOOSEROWS(D1PlayerInfo,MATCH(_xlpm.playerCell,_xlfn.CHOOSECOLS(D1PlayerInfo,PlayerNumCol),0)),PlayerNameCol)))</f>
        <v>Chris Cortenez</v>
      </c>
      <c r="D2" s="15" cm="1">
        <f t="array" aca="1" ref="D2" ca="1">_xlfn.LET(_xlpm.playerCell,INDIRECT(ADDRESS(ROW(),COLUMN()-2)),IF(_xlpm.playerCell=0,"",D1Kitty/COUNT($A$1:$A$99)*(100%-SUM(_xlfn.CHOOSECOLS(D1PlacePayouts,2)))))</f>
        <v>18</v>
      </c>
      <c r="F2" t="str" cm="1">
        <f t="array" aca="1" ref="F2:I10" ca="1">_xlfn.LET(_xlpm.scores,_xlfn._xlws.FILTER('2024 Day 1 Stableford Scores'!$A$1:$AA$999,NOT(ISERR(FIND(" Points",'2024 Day 1 Stableford Scores'!$A$1:$A$999))),""),_xlpm.playerInfo,_xlfn.CHOOSECOLS(_xlfn._xlws.SORT(D1PlayerInfo,PlayerNumCol,1),PlayerNumCol,PlayerNameCol,PlayerEntryCol),_xlpm.playerScores,_xlfn.HSTACK(_xlpm.playerInfo,_xlpm.scores),_xlpm.filteredScores,IF(D1IncludeAll,_xlfn._xlws.FILTER(_xlpm.playerScores,_xlfn.CHOOSECOLS(_xlpm.playerScores,1)&gt;0,""),_xlfn._xlws.FILTER(_xlpm.playerScores,_xlfn.CHOOSECOLS(_xlpm.playerScores,3)&gt;0,"")),_xlpm.initTotals,IF(TYPE(_xlpm.filteredScores)=64,INDEX(_xlpm.filteredScores,_xlfn.SEQUENCE(ROWS(_xlpm.filteredScores)),{2,25}),""),_xlpm.totals,_xlpm.initTotals,
_xlpm.scoreList,_xlfn.CHOOSECOLS(_xlpm.totals,2),_xlpm.uniqueScores,_xlfn._xlws.SORT(_xlfn.UNIQUE(_xlpm.scoreList)),_xlpm.ranks,MATCH(_xlpm.scoreList,_xlpm.uniqueScores),_xlpm.oerCounts,_xlfn.BYROW(_xlpm.scoreList,_xlfn.LAMBDA(_xlpm.score,SUM((_xlpm.scoreList=_xlpm.score)*1))),_xlpm.uniqueCounts,_xlfn.UNIQUE(_xlfn.HSTACK(_xlpm.scoreList,_xlpm.oerCounts)),_xlpm.counts,_xlfn.BYROW(_xlpm.scoreList,_xlfn.LAMBDA(_xlpm.score,IF(SUM((_xlpm.scoreList=_xlpm.score)*1)&gt;1,"T"&amp;MATCH(_xlpm.score,_xlpm.uniqueScores),MATCH(_xlpm.score,_xlpm.uniqueScores)))),
_xlpm.output,_xlfn.HSTACK(_xlpm.totals,_xlpm.ranks,_xlpm.counts),_xlfn.SORTBY(_xlpm.output,_xlfn.CHOOSECOLS(_xlpm.output,3),1,_xlfn.CHOOSECOLS(_xlpm.output,1),1))</f>
        <v>Chris Cortenez</v>
      </c>
      <c r="G2">
        <f ca="1"/>
        <v>-10</v>
      </c>
      <c r="H2">
        <f ca="1"/>
        <v>1</v>
      </c>
      <c r="I2">
        <f ca="1"/>
        <v>1</v>
      </c>
      <c r="J2" s="17" cm="1">
        <f t="array" aca="1" ref="J2" ca="1">IF(NOT(H2=""),AVERAGE(OFFSET(D1PlacePayouts,VLOOKUP(H2,D1PlacePayouts,1,FALSE)-1,1,COUNTIF(H:H,H2)))*D1Kitty,"")</f>
        <v>59.400000000000006</v>
      </c>
    </row>
    <row r="3" spans="1:10" x14ac:dyDescent="0.25">
      <c r="A3">
        <v>8</v>
      </c>
      <c r="B3">
        <v>2</v>
      </c>
      <c r="C3" t="str" cm="1">
        <f t="array" aca="1" ref="C3" ca="1">_xlfn.LET(_xlpm.playerCell,INDIRECT(ADDRESS(ROW(),COLUMN()-1)),IF(_xlpm.playerCell=0,"",_xlfn.CHOOSECOLS(_xlfn.CHOOSEROWS(D1PlayerInfo,MATCH(_xlpm.playerCell,_xlfn.CHOOSECOLS(D1PlayerInfo,PlayerNumCol),0)),PlayerNameCol)))</f>
        <v>Curt Balcerzak</v>
      </c>
      <c r="D3" s="15" cm="1">
        <f t="array" aca="1" ref="D3" ca="1">_xlfn.LET(_xlpm.playerCell,INDIRECT(ADDRESS(ROW(),COLUMN()-2)),IF(_xlpm.playerCell=0,"",D1Kitty/COUNT($A$1:$A$99)*(100%-SUM(_xlfn.CHOOSECOLS(D1PlacePayouts,2)))))</f>
        <v>18</v>
      </c>
      <c r="F3" t="str">
        <f ca="1"/>
        <v>Pete Friesen</v>
      </c>
      <c r="G3">
        <f ca="1"/>
        <v>-4</v>
      </c>
      <c r="H3">
        <f ca="1"/>
        <v>2</v>
      </c>
      <c r="I3">
        <f ca="1"/>
        <v>2</v>
      </c>
      <c r="J3" s="17" cm="1">
        <f t="array" aca="1" ref="J3" ca="1">IF(NOT(H3=""),AVERAGE(OFFSET(D1PlacePayouts,VLOOKUP(H3,D1PlacePayouts,1,FALSE)-1,1,COUNTIF(H:H,H3)))*D1Kitty,"")</f>
        <v>32.4</v>
      </c>
    </row>
    <row r="4" spans="1:10" x14ac:dyDescent="0.25">
      <c r="A4">
        <v>13</v>
      </c>
      <c r="B4">
        <v>12</v>
      </c>
      <c r="C4" t="str" cm="1">
        <f t="array" aca="1" ref="C4" ca="1">_xlfn.LET(_xlpm.playerCell,INDIRECT(ADDRESS(ROW(),COLUMN()-1)),IF(_xlpm.playerCell=0,"",_xlfn.CHOOSECOLS(_xlfn.CHOOSEROWS(D1PlayerInfo,MATCH(_xlpm.playerCell,_xlfn.CHOOSECOLS(D1PlayerInfo,PlayerNumCol),0)),PlayerNameCol)))</f>
        <v>Scott O'Hare</v>
      </c>
      <c r="D4" s="15" cm="1">
        <f t="array" aca="1" ref="D4" ca="1">_xlfn.LET(_xlpm.playerCell,INDIRECT(ADDRESS(ROW(),COLUMN()-2)),IF(_xlpm.playerCell=0,"",D1Kitty/COUNT($A$1:$A$99)*(100%-SUM(_xlfn.CHOOSECOLS(D1PlacePayouts,2)))))</f>
        <v>18</v>
      </c>
      <c r="F4" t="str">
        <f ca="1"/>
        <v>Jacob Skorka</v>
      </c>
      <c r="G4">
        <f ca="1"/>
        <v>2</v>
      </c>
      <c r="H4">
        <f ca="1"/>
        <v>3</v>
      </c>
      <c r="I4">
        <f ca="1"/>
        <v>3</v>
      </c>
      <c r="J4" s="17" cm="1">
        <f t="array" aca="1" ref="J4" ca="1">IF(NOT(H4=""),AVERAGE(OFFSET(D1PlacePayouts,VLOOKUP(H4,D1PlacePayouts,1,FALSE)-1,1,COUNTIF(H:H,H4)))*D1Kitty,"")</f>
        <v>16.2</v>
      </c>
    </row>
    <row r="5" spans="1:10" x14ac:dyDescent="0.25">
      <c r="A5">
        <v>16</v>
      </c>
      <c r="B5">
        <v>10</v>
      </c>
      <c r="C5" t="str" cm="1">
        <f t="array" aca="1" ref="C5" ca="1">_xlfn.LET(_xlpm.playerCell,INDIRECT(ADDRESS(ROW(),COLUMN()-1)),IF(_xlpm.playerCell=0,"",_xlfn.CHOOSECOLS(_xlfn.CHOOSEROWS(D1PlayerInfo,MATCH(_xlpm.playerCell,_xlfn.CHOOSECOLS(D1PlayerInfo,PlayerNumCol),0)),PlayerNameCol)))</f>
        <v>Ken Moon</v>
      </c>
      <c r="D5" s="15" cm="1">
        <f t="array" aca="1" ref="D5" ca="1">_xlfn.LET(_xlpm.playerCell,INDIRECT(ADDRESS(ROW(),COLUMN()-2)),IF(_xlpm.playerCell=0,"",D1Kitty/COUNT($A$1:$A$99)*(100%-SUM(_xlfn.CHOOSECOLS(D1PlacePayouts,2)))))</f>
        <v>18</v>
      </c>
      <c r="F5" t="str">
        <f ca="1"/>
        <v>Travis Hubbard</v>
      </c>
      <c r="G5">
        <f ca="1"/>
        <v>4</v>
      </c>
      <c r="H5">
        <f ca="1"/>
        <v>4</v>
      </c>
      <c r="I5">
        <f ca="1"/>
        <v>4</v>
      </c>
      <c r="J5" s="17" cm="1">
        <f t="array" aca="1" ref="J5" ca="1">IF(NOT(H5=""),AVERAGE(OFFSET(D1PlacePayouts,VLOOKUP(H5,D1PlacePayouts,1,FALSE)-1,1,COUNTIF(H:H,H5)))*D1Kitty,"")</f>
        <v>0</v>
      </c>
    </row>
    <row r="6" spans="1:10" x14ac:dyDescent="0.25">
      <c r="C6" t="str" cm="1">
        <f t="array" aca="1" ref="C6" ca="1">_xlfn.LET(_xlpm.playerCell,INDIRECT(ADDRESS(ROW(),COLUMN()-1)),IF(_xlpm.playerCell=0,"",_xlfn.CHOOSECOLS(_xlfn.CHOOSEROWS(D1PlayerInfo,MATCH(_xlpm.playerCell,_xlfn.CHOOSECOLS(D1PlayerInfo,PlayerNumCol),0)),PlayerNameCol)))</f>
        <v/>
      </c>
      <c r="D6" s="15" t="str" cm="1">
        <f t="array" aca="1" ref="D6" ca="1">_xlfn.LET(_xlpm.playerCell,INDIRECT(ADDRESS(ROW(),COLUMN()-2)),IF(_xlpm.playerCell=0,"",D1Kitty/COUNT($A$1:$A$99)*(100%-SUM(_xlfn.CHOOSECOLS(D1PlacePayouts,2)))))</f>
        <v/>
      </c>
      <c r="F6" t="str">
        <f ca="1"/>
        <v>Todd Hubbard</v>
      </c>
      <c r="G6">
        <f ca="1"/>
        <v>6</v>
      </c>
      <c r="H6">
        <f ca="1"/>
        <v>5</v>
      </c>
      <c r="I6">
        <f ca="1"/>
        <v>5</v>
      </c>
      <c r="J6" s="17" cm="1">
        <f t="array" aca="1" ref="J6" ca="1">IF(NOT(H6=""),AVERAGE(OFFSET(D1PlacePayouts,VLOOKUP(H6,D1PlacePayouts,1,FALSE)-1,1,COUNTIF(H:H,H6)))*D1Kitty,"")</f>
        <v>0</v>
      </c>
    </row>
    <row r="7" spans="1:10" x14ac:dyDescent="0.25">
      <c r="F7" t="str">
        <f ca="1"/>
        <v>Ken Moon</v>
      </c>
      <c r="G7">
        <f ca="1"/>
        <v>7</v>
      </c>
      <c r="H7">
        <f ca="1"/>
        <v>6</v>
      </c>
      <c r="I7">
        <f ca="1"/>
        <v>6</v>
      </c>
      <c r="J7" s="17" cm="1">
        <f t="array" aca="1" ref="J7" ca="1">IF(NOT(H7=""),AVERAGE(OFFSET(D1PlacePayouts,VLOOKUP(H7,D1PlacePayouts,1,FALSE)-1,1,COUNTIF(H:H,H7)))*D1Kitty,"")</f>
        <v>0</v>
      </c>
    </row>
    <row r="8" spans="1:10" x14ac:dyDescent="0.25">
      <c r="F8" t="str">
        <f ca="1"/>
        <v>Curt Balcerzak</v>
      </c>
      <c r="G8">
        <f ca="1"/>
        <v>8</v>
      </c>
      <c r="H8">
        <f ca="1"/>
        <v>7</v>
      </c>
      <c r="I8" t="str">
        <f ca="1"/>
        <v>T7</v>
      </c>
      <c r="J8" s="17" cm="1">
        <f t="array" aca="1" ref="J8" ca="1">IF(NOT(H8=""),AVERAGE(OFFSET(D1PlacePayouts,VLOOKUP(H8,D1PlacePayouts,1,FALSE)-1,1,COUNTIF(H:H,H8)))*D1Kitty,"")</f>
        <v>0</v>
      </c>
    </row>
    <row r="9" spans="1:10" x14ac:dyDescent="0.25">
      <c r="F9" t="str">
        <f ca="1"/>
        <v>John Allen</v>
      </c>
      <c r="G9">
        <f ca="1"/>
        <v>8</v>
      </c>
      <c r="H9">
        <f ca="1"/>
        <v>7</v>
      </c>
      <c r="I9" t="str">
        <f ca="1"/>
        <v>T7</v>
      </c>
      <c r="J9" s="17" cm="1">
        <f t="array" aca="1" ref="J9" ca="1">IF(NOT(H9=""),AVERAGE(OFFSET(D1PlacePayouts,VLOOKUP(H9,D1PlacePayouts,1,FALSE)-1,1,COUNTIF(H:H,H9)))*D1Kitty,"")</f>
        <v>0</v>
      </c>
    </row>
    <row r="10" spans="1:10" x14ac:dyDescent="0.25">
      <c r="F10" t="str">
        <f ca="1"/>
        <v>Scott O'Hare</v>
      </c>
      <c r="G10">
        <f ca="1"/>
        <v>10</v>
      </c>
      <c r="H10">
        <f ca="1"/>
        <v>8</v>
      </c>
      <c r="I10">
        <f ca="1"/>
        <v>8</v>
      </c>
      <c r="J10" s="17" cm="1">
        <f t="array" aca="1" ref="J10" ca="1">IF(NOT(H10=""),AVERAGE(OFFSET(D1PlacePayouts,VLOOKUP(H10,D1PlacePayouts,1,FALSE)-1,1,COUNTIF(H:H,H10)))*D1Kitty,"")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2024 Day 1 Stableford Scores</vt:lpstr>
      <vt:lpstr>Players</vt:lpstr>
      <vt:lpstr>Course &amp; Tourney</vt:lpstr>
      <vt:lpstr>Day 1 Results</vt:lpstr>
      <vt:lpstr>D1BlockHeight</vt:lpstr>
      <vt:lpstr>D1BlockStart</vt:lpstr>
      <vt:lpstr>D1HandicapAllowance</vt:lpstr>
      <vt:lpstr>D1HoleInfo</vt:lpstr>
      <vt:lpstr>D1IncludeAll</vt:lpstr>
      <vt:lpstr>D1MaxHandicap</vt:lpstr>
      <vt:lpstr>D1MensTees</vt:lpstr>
      <vt:lpstr>D1PlacePayouts</vt:lpstr>
      <vt:lpstr>D1PlayerInfo</vt:lpstr>
      <vt:lpstr>D1StablefordAce</vt:lpstr>
      <vt:lpstr>D1WomensTees</vt:lpstr>
      <vt:lpstr>Stableford_Points</vt:lpstr>
      <vt:lpstr>StartingPoints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2024-08-27T00:16:53Z</cp:lastPrinted>
  <dcterms:created xsi:type="dcterms:W3CDTF">2020-11-08T06:36:47Z</dcterms:created>
  <dcterms:modified xsi:type="dcterms:W3CDTF">2024-08-27T00:18:39Z</dcterms:modified>
</cp:coreProperties>
</file>