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d's Gaming PC\Documents\John Personal\"/>
    </mc:Choice>
  </mc:AlternateContent>
  <xr:revisionPtr revIDLastSave="0" documentId="13_ncr:1_{83FEB057-4DB8-4812-BD72-0A4C7D2D2ADD}" xr6:coauthVersionLast="47" xr6:coauthVersionMax="47" xr10:uidLastSave="{00000000-0000-0000-0000-000000000000}"/>
  <bookViews>
    <workbookView xWindow="-120" yWindow="-120" windowWidth="29040" windowHeight="15840" xr2:uid="{154BBAC1-B773-4CBF-97A2-0D3C1BE39B36}"/>
  </bookViews>
  <sheets>
    <sheet name="2023 Jan HAF MAST Scoresheet" sheetId="1" r:id="rId1"/>
    <sheet name="Players" sheetId="2" r:id="rId2"/>
    <sheet name="Course &amp; Tourney" sheetId="3" r:id="rId3"/>
    <sheet name="Results" sheetId="4" r:id="rId4"/>
  </sheets>
  <externalReferences>
    <externalReference r:id="rId5"/>
  </externalReferences>
  <definedNames>
    <definedName name="EntryFees">Players!$G$2:$G$31</definedName>
    <definedName name="Front9Payouts">'[1]Course &amp; Tourney'!$A$28:$B$37</definedName>
    <definedName name="HandicapAllowance">'Course &amp; Tourney'!$B$10</definedName>
    <definedName name="HoleHandicapF">'Course &amp; Tourney'!$I$3:$I$20</definedName>
    <definedName name="HoleHandicapM">'Course &amp; Tourney'!$G$3:$G$20</definedName>
    <definedName name="HoleInfo">'Course &amp; Tourney'!$F$3:$F$20</definedName>
    <definedName name="HoleParF">'Course &amp; Tourney'!$J$3:$J$20</definedName>
    <definedName name="HoleParM">'Course &amp; Tourney'!$H$3:$H$20</definedName>
    <definedName name="Kitty">'Course &amp; Tourney'!$B$13</definedName>
    <definedName name="MensTees">'Course &amp; Tourney'!$B$2:$E$5</definedName>
    <definedName name="PlacePayouts">'Course &amp; Tourney'!$A$15:$B$20</definedName>
    <definedName name="PlayerGender">Players!$F$2:$F$31</definedName>
    <definedName name="PlayerHandicaps">Players!$B$2:$B$31</definedName>
    <definedName name="PlayerInfo">Players!$A$2:$G$31</definedName>
    <definedName name="PlayerNames">Players!$A$2:$A$31</definedName>
    <definedName name="PlayerPlayerNo">Players!$E$2:$E$31</definedName>
    <definedName name="PlayerTeamNo">Players!$D$2:$D$31</definedName>
    <definedName name="PlayerTees">Players!$C$2:$C$31</definedName>
    <definedName name="_xlnm.Print_Area" localSheetId="0">'2023 Jan HAF MAST Scoresheet'!$A$1:$T$44</definedName>
    <definedName name="WomensTees">'Course &amp; Tourney'!$B$6:$E$9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4" l="1" a="1"/>
  <c r="G30" i="4"/>
  <c r="G29" i="4" a="1"/>
  <c r="G29" i="4"/>
  <c r="G28" i="4" a="1"/>
  <c r="G28" i="4"/>
  <c r="G27" i="4" a="1"/>
  <c r="G27" i="4"/>
  <c r="G26" i="4" a="1"/>
  <c r="G26" i="4"/>
  <c r="G25" i="4" a="1"/>
  <c r="G25" i="4"/>
  <c r="G24" i="4" a="1"/>
  <c r="G24" i="4"/>
  <c r="G23" i="4" a="1"/>
  <c r="G23" i="4"/>
  <c r="G22" i="4" a="1"/>
  <c r="G22" i="4"/>
  <c r="G21" i="4" a="1"/>
  <c r="G21" i="4"/>
  <c r="G20" i="4" a="1"/>
  <c r="G20" i="4"/>
  <c r="G19" i="4" a="1"/>
  <c r="G19" i="4"/>
  <c r="G18" i="4" a="1"/>
  <c r="G18" i="4"/>
  <c r="G17" i="4" a="1"/>
  <c r="G17" i="4"/>
  <c r="G16" i="4" a="1"/>
  <c r="G16" i="4"/>
  <c r="G15" i="4" a="1"/>
  <c r="G15" i="4"/>
  <c r="G14" i="4" a="1"/>
  <c r="G14" i="4"/>
  <c r="G13" i="4" a="1"/>
  <c r="G13" i="4"/>
  <c r="G12" i="4" a="1"/>
  <c r="G12" i="4"/>
  <c r="G11" i="4" a="1"/>
  <c r="G11" i="4"/>
  <c r="G10" i="4" a="1"/>
  <c r="G10" i="4"/>
  <c r="G9" i="4" a="1"/>
  <c r="G9" i="4"/>
  <c r="G8" i="4" a="1"/>
  <c r="G8" i="4"/>
  <c r="G7" i="4" a="1"/>
  <c r="G7" i="4"/>
  <c r="G6" i="4" a="1"/>
  <c r="G6" i="4"/>
  <c r="G5" i="4" a="1"/>
  <c r="G5" i="4"/>
  <c r="F30" i="4" a="1"/>
  <c r="F30" i="4"/>
  <c r="F29" i="4" a="1"/>
  <c r="F29" i="4"/>
  <c r="F28" i="4" a="1"/>
  <c r="F28" i="4"/>
  <c r="F27" i="4" a="1"/>
  <c r="F27" i="4"/>
  <c r="F26" i="4" a="1"/>
  <c r="F26" i="4"/>
  <c r="F25" i="4" a="1"/>
  <c r="F25" i="4"/>
  <c r="F24" i="4" a="1"/>
  <c r="F24" i="4"/>
  <c r="F23" i="4" a="1"/>
  <c r="F23" i="4"/>
  <c r="F22" i="4" a="1"/>
  <c r="F22" i="4"/>
  <c r="F21" i="4" a="1"/>
  <c r="F21" i="4"/>
  <c r="F20" i="4" a="1"/>
  <c r="F20" i="4"/>
  <c r="F19" i="4" a="1"/>
  <c r="F19" i="4"/>
  <c r="F18" i="4" a="1"/>
  <c r="F18" i="4"/>
  <c r="F17" i="4" a="1"/>
  <c r="F17" i="4"/>
  <c r="F16" i="4" a="1"/>
  <c r="F16" i="4"/>
  <c r="F15" i="4" a="1"/>
  <c r="F15" i="4"/>
  <c r="F14" i="4" a="1"/>
  <c r="F14" i="4"/>
  <c r="F13" i="4" a="1"/>
  <c r="F13" i="4"/>
  <c r="F12" i="4" a="1"/>
  <c r="F12" i="4"/>
  <c r="F11" i="4" a="1"/>
  <c r="F11" i="4"/>
  <c r="F10" i="4" a="1"/>
  <c r="F10" i="4"/>
  <c r="F9" i="4" a="1"/>
  <c r="F9" i="4"/>
  <c r="F8" i="4" a="1"/>
  <c r="F8" i="4"/>
  <c r="F7" i="4" a="1"/>
  <c r="F7" i="4"/>
  <c r="F6" i="4" a="1"/>
  <c r="F6" i="4"/>
  <c r="F5" i="4" a="1"/>
  <c r="F5" i="4"/>
  <c r="I21" i="3"/>
  <c r="G21" i="3"/>
  <c r="T41" i="1"/>
  <c r="T30" i="1"/>
  <c r="T19" i="1"/>
  <c r="T8" i="1"/>
  <c r="T42" i="1"/>
  <c r="T31" i="1"/>
  <c r="T20" i="1"/>
  <c r="T9" i="1"/>
  <c r="J21" i="3"/>
  <c r="H21" i="3"/>
  <c r="B13" i="3"/>
  <c r="A44" i="1" a="1"/>
  <c r="A15" i="1" a="1"/>
  <c r="C37" i="1" a="1"/>
  <c r="A33" i="1" a="1"/>
  <c r="D15" i="1" a="1"/>
  <c r="B37" i="1" a="1"/>
  <c r="A22" i="1" a="1"/>
  <c r="B4" i="1" a="1"/>
  <c r="B26" i="1" a="1"/>
  <c r="A11" i="1" a="1"/>
  <c r="A4" i="1" a="1"/>
  <c r="C26" i="1" a="1"/>
  <c r="D4" i="1" a="1"/>
  <c r="A26" i="1" a="1"/>
  <c r="C4" i="1" a="1"/>
  <c r="D26" i="1" a="1"/>
  <c r="C15" i="1" a="1"/>
  <c r="A37" i="1" a="1"/>
  <c r="B15" i="1" a="1"/>
  <c r="D37" i="1" a="1"/>
  <c r="D37" i="1" l="1"/>
  <c r="B15" i="1"/>
  <c r="A37" i="1"/>
  <c r="C15" i="1"/>
  <c r="D26" i="1"/>
  <c r="C4" i="1"/>
  <c r="A26" i="1"/>
  <c r="D4" i="1"/>
  <c r="C26" i="1"/>
  <c r="A4" i="1"/>
  <c r="A11" i="1"/>
  <c r="B26" i="1"/>
  <c r="B4" i="1"/>
  <c r="A22" i="1"/>
  <c r="B37" i="1"/>
  <c r="D15" i="1"/>
  <c r="A33" i="1"/>
  <c r="C37" i="1"/>
  <c r="A15" i="1"/>
  <c r="A44" i="1"/>
  <c r="A5" i="1" a="1"/>
  <c r="D5" i="1" a="1"/>
  <c r="C5" i="1" a="1"/>
  <c r="B5" i="1" a="1"/>
  <c r="B38" i="1" a="1"/>
  <c r="C38" i="1" a="1"/>
  <c r="D38" i="1" a="1"/>
  <c r="A38" i="1" a="1"/>
  <c r="C16" i="1" a="1"/>
  <c r="B16" i="1" a="1"/>
  <c r="A16" i="1" a="1"/>
  <c r="D16" i="1" a="1"/>
  <c r="A27" i="1" a="1"/>
  <c r="D27" i="1" a="1"/>
  <c r="B27" i="1" a="1"/>
  <c r="C27" i="1" a="1"/>
  <c r="C27" i="1" l="1"/>
  <c r="B27" i="1"/>
  <c r="D27" i="1"/>
  <c r="A27" i="1"/>
  <c r="D16" i="1"/>
  <c r="A16" i="1"/>
  <c r="B16" i="1"/>
  <c r="C16" i="1"/>
  <c r="A38" i="1"/>
  <c r="D38" i="1"/>
  <c r="C38" i="1"/>
  <c r="B38" i="1"/>
  <c r="B5" i="1"/>
  <c r="C5" i="1"/>
  <c r="D5" i="1"/>
  <c r="A5" i="1"/>
  <c r="A30" i="1"/>
  <c r="A19" i="1"/>
  <c r="A41" i="1"/>
  <c r="A8" i="1"/>
  <c r="E37" i="1"/>
  <c r="R43" i="1"/>
  <c r="R44" i="1" s="1"/>
  <c r="E43" i="1"/>
  <c r="E44" i="1" s="1"/>
  <c r="G43" i="1"/>
  <c r="G44" i="1" s="1"/>
  <c r="I43" i="1"/>
  <c r="I44" i="1" s="1"/>
  <c r="C43" i="1"/>
  <c r="C44" i="1" s="1"/>
  <c r="D43" i="1"/>
  <c r="D44" i="1" s="1"/>
  <c r="F43" i="1"/>
  <c r="F44" i="1" s="1"/>
  <c r="H43" i="1"/>
  <c r="H44" i="1" s="1"/>
  <c r="J43" i="1"/>
  <c r="J44" i="1" s="1"/>
  <c r="K43" i="1"/>
  <c r="K44" i="1" s="1"/>
  <c r="L43" i="1"/>
  <c r="L44" i="1" s="1"/>
  <c r="M43" i="1"/>
  <c r="M44" i="1" s="1"/>
  <c r="N43" i="1"/>
  <c r="N44" i="1" s="1"/>
  <c r="O43" i="1"/>
  <c r="O44" i="1" s="1"/>
  <c r="P43" i="1"/>
  <c r="P44" i="1" s="1"/>
  <c r="Q43" i="1"/>
  <c r="Q44" i="1" s="1"/>
  <c r="S43" i="1"/>
  <c r="S44" i="1" s="1"/>
  <c r="B43" i="1"/>
  <c r="E4" i="1"/>
  <c r="T44" i="1" l="1"/>
  <c r="T43" i="1"/>
  <c r="E10" i="1"/>
  <c r="E11" i="1" s="1"/>
  <c r="O10" i="1"/>
  <c r="O11" i="1" s="1"/>
  <c r="Q10" i="1"/>
  <c r="Q11" i="1" s="1"/>
  <c r="C10" i="1"/>
  <c r="C11" i="1" s="1"/>
  <c r="B10" i="1"/>
  <c r="D10" i="1"/>
  <c r="D11" i="1" s="1"/>
  <c r="F10" i="1"/>
  <c r="G10" i="1"/>
  <c r="G11" i="1" s="1"/>
  <c r="H10" i="1"/>
  <c r="H11" i="1" s="1"/>
  <c r="I10" i="1"/>
  <c r="I11" i="1" s="1"/>
  <c r="J10" i="1"/>
  <c r="J11" i="1" s="1"/>
  <c r="K10" i="1"/>
  <c r="K11" i="1" s="1"/>
  <c r="L10" i="1"/>
  <c r="L11" i="1" s="1"/>
  <c r="M10" i="1"/>
  <c r="M11" i="1" s="1"/>
  <c r="N10" i="1"/>
  <c r="P10" i="1"/>
  <c r="P11" i="1" s="1"/>
  <c r="R10" i="1"/>
  <c r="R11" i="1" s="1"/>
  <c r="S10" i="1"/>
  <c r="S11" i="1" s="1"/>
  <c r="F11" i="1"/>
  <c r="N11" i="1"/>
  <c r="E26" i="1"/>
  <c r="T10" i="1" l="1"/>
  <c r="B11" i="1"/>
  <c r="T11" i="1" s="1"/>
  <c r="K32" i="1"/>
  <c r="K33" i="1"/>
  <c r="R32" i="1"/>
  <c r="R33" i="1" s="1"/>
  <c r="J32" i="1"/>
  <c r="J33" i="1" s="1"/>
  <c r="B32" i="1"/>
  <c r="B33" i="1" s="1"/>
  <c r="C32" i="1"/>
  <c r="C33" i="1" s="1"/>
  <c r="D32" i="1"/>
  <c r="D33" i="1" s="1"/>
  <c r="E32" i="1"/>
  <c r="E33" i="1" s="1"/>
  <c r="F32" i="1"/>
  <c r="F33" i="1" s="1"/>
  <c r="G32" i="1"/>
  <c r="G33" i="1" s="1"/>
  <c r="H32" i="1"/>
  <c r="H33" i="1" s="1"/>
  <c r="I32" i="1"/>
  <c r="I33" i="1" s="1"/>
  <c r="L32" i="1"/>
  <c r="L33" i="1" s="1"/>
  <c r="M32" i="1"/>
  <c r="M33" i="1" s="1"/>
  <c r="N32" i="1"/>
  <c r="N33" i="1" s="1"/>
  <c r="O32" i="1"/>
  <c r="O33" i="1" s="1"/>
  <c r="P32" i="1"/>
  <c r="P33" i="1" s="1"/>
  <c r="Q32" i="1"/>
  <c r="Q33" i="1" s="1"/>
  <c r="S32" i="1"/>
  <c r="S33" i="1" s="1"/>
  <c r="E15" i="1"/>
  <c r="T33" i="1" l="1"/>
  <c r="T32" i="1"/>
  <c r="R21" i="1"/>
  <c r="R22" i="1" s="1"/>
  <c r="J21" i="1"/>
  <c r="J22" i="1" s="1"/>
  <c r="Q21" i="1"/>
  <c r="Q22" i="1"/>
  <c r="I21" i="1"/>
  <c r="I22" i="1" s="1"/>
  <c r="B21" i="1"/>
  <c r="B22" i="1" s="1"/>
  <c r="C21" i="1"/>
  <c r="C22" i="1" s="1"/>
  <c r="D21" i="1"/>
  <c r="D22" i="1" s="1"/>
  <c r="E21" i="1"/>
  <c r="E22" i="1" s="1"/>
  <c r="F21" i="1"/>
  <c r="F22" i="1" s="1"/>
  <c r="G21" i="1"/>
  <c r="G22" i="1" s="1"/>
  <c r="H21" i="1"/>
  <c r="H22" i="1" s="1"/>
  <c r="K21" i="1"/>
  <c r="K22" i="1" s="1"/>
  <c r="L21" i="1"/>
  <c r="L22" i="1" s="1"/>
  <c r="M21" i="1"/>
  <c r="M22" i="1" s="1"/>
  <c r="N21" i="1"/>
  <c r="N22" i="1" s="1"/>
  <c r="O21" i="1"/>
  <c r="O22" i="1" s="1"/>
  <c r="P21" i="1"/>
  <c r="P22" i="1" s="1"/>
  <c r="S21" i="1"/>
  <c r="S22" i="1" s="1"/>
  <c r="T22" i="1" l="1"/>
  <c r="T21" i="1"/>
  <c r="A2" i="4" s="1" a="1"/>
  <c r="C6" i="4" l="1"/>
  <c r="C2" i="4"/>
  <c r="C3" i="4"/>
  <c r="F4" i="4" a="1"/>
  <c r="F4" i="4" s="1"/>
  <c r="A2" i="4"/>
  <c r="C8" i="4"/>
  <c r="C7" i="4"/>
  <c r="G4" i="4" a="1"/>
  <c r="G4" i="4" s="1"/>
  <c r="G3" i="4" a="1"/>
  <c r="G3" i="4" s="1"/>
  <c r="C5" i="4"/>
  <c r="C9" i="4"/>
  <c r="C4" i="4"/>
  <c r="F3" i="4" a="1"/>
  <c r="F3" i="4" s="1"/>
  <c r="G2" i="4" l="1" a="1"/>
  <c r="G2" i="4" s="1"/>
  <c r="F2" i="4" a="1"/>
  <c r="F2" i="4" s="1"/>
  <c r="E8" i="4"/>
  <c r="D8" i="4"/>
  <c r="D9" i="4"/>
  <c r="E9" i="4"/>
  <c r="D3" i="4"/>
  <c r="E3" i="4"/>
  <c r="E7" i="4"/>
  <c r="D7" i="4"/>
  <c r="E4" i="4"/>
  <c r="D4" i="4"/>
  <c r="D5" i="4"/>
  <c r="E5" i="4"/>
  <c r="D2" i="4"/>
  <c r="E2" i="4"/>
  <c r="E6" i="4"/>
  <c r="D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<sst xmlns="http://schemas.openxmlformats.org/spreadsheetml/2006/main" count="98" uniqueCount="53">
  <si>
    <t>Team 1</t>
  </si>
  <si>
    <t>Hole Handicap</t>
  </si>
  <si>
    <t>Index</t>
  </si>
  <si>
    <t>Hole</t>
  </si>
  <si>
    <t>Team 2</t>
  </si>
  <si>
    <t>Team 3</t>
  </si>
  <si>
    <t>Team 4</t>
  </si>
  <si>
    <t>Marcus Fast</t>
  </si>
  <si>
    <t>John Allen</t>
  </si>
  <si>
    <t>Totals</t>
  </si>
  <si>
    <t>HI</t>
  </si>
  <si>
    <t>Team</t>
  </si>
  <si>
    <t>Player</t>
  </si>
  <si>
    <t>Course</t>
  </si>
  <si>
    <t>Men's Tee</t>
  </si>
  <si>
    <t>Men's Tee Slope</t>
  </si>
  <si>
    <t>Men's Tee Course Rating</t>
  </si>
  <si>
    <t>Women's Tee Slope</t>
  </si>
  <si>
    <t>Men's Par</t>
  </si>
  <si>
    <t>Women's Tee Course Rating</t>
  </si>
  <si>
    <t>Women's Tee Par</t>
  </si>
  <si>
    <t>Gender for Golf</t>
  </si>
  <si>
    <t>M</t>
  </si>
  <si>
    <t>Handicap Allowance</t>
  </si>
  <si>
    <t>Women's Tee</t>
  </si>
  <si>
    <t>HCP</t>
  </si>
  <si>
    <t>Payouts</t>
  </si>
  <si>
    <t>Kitty</t>
  </si>
  <si>
    <t>Place</t>
  </si>
  <si>
    <t>Amount</t>
  </si>
  <si>
    <t>Sam Martella</t>
  </si>
  <si>
    <t>F</t>
  </si>
  <si>
    <t>MAST Entry</t>
  </si>
  <si>
    <t>Team Allowance</t>
  </si>
  <si>
    <t>Team Gross</t>
  </si>
  <si>
    <t>Team Handicap Strokes</t>
  </si>
  <si>
    <t>Holes</t>
  </si>
  <si>
    <t>Handicap</t>
  </si>
  <si>
    <t>Par</t>
  </si>
  <si>
    <t>Men's</t>
  </si>
  <si>
    <t>Women's</t>
  </si>
  <si>
    <t>Total</t>
  </si>
  <si>
    <t>Sam Ferris</t>
  </si>
  <si>
    <t>Curt Balcerzak</t>
  </si>
  <si>
    <t>Pete Friesen</t>
  </si>
  <si>
    <t>Dawn Ferris</t>
  </si>
  <si>
    <t>2023 HAF MAST Scoresheet</t>
  </si>
  <si>
    <t>Desert Hawk at Pueblo West</t>
  </si>
  <si>
    <t>Blue</t>
  </si>
  <si>
    <t>White</t>
  </si>
  <si>
    <t>Red</t>
  </si>
  <si>
    <t>Tee</t>
  </si>
  <si>
    <t>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</si>
</sst>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0;\-0;;@"/>
    <numFmt numFmtId="165" formatCode="&quot;$&quot;#,##0.00"/>
  </numFmts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9" fontId="0" fillId="0" borderId="0" xfId="0" applyNumberFormat="1"/>
    <xf numFmtId="9" fontId="0" fillId="0" borderId="0" xfId="0" applyNumberFormat="1" applyAlignment="1">
      <alignment wrapText="1"/>
    </xf>
    <xf numFmtId="0" fontId="1" fillId="0" borderId="0" xfId="0" applyFont="1"/>
    <xf numFmtId="9" fontId="1" fillId="0" borderId="0" xfId="0" applyNumberFormat="1" applyFont="1" applyAlignment="1">
      <alignment wrapText="1"/>
    </xf>
    <xf numFmtId="4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0" fontId="1" fillId="0" borderId="0" xfId="0" applyFont="1" applyAlignment="1">
      <alignment wrapText="1"/>
    </xf>
    <xf numFmtId="6" fontId="0" fillId="0" borderId="0" xfId="0" applyNumberFormat="1"/>
    <xf numFmtId="0" fontId="1" fillId="0" borderId="0" xfId="0" quotePrefix="1" applyFont="1"/>
    <xf numFmtId="164" fontId="1" fillId="0" borderId="0" xfId="0" applyNumberFormat="1" applyFon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2%20Flying%20Horse%20Four-Ball%20Scoresheet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2 Flying Horse Scoresheet"/>
      <sheetName val="Players"/>
      <sheetName val="Course &amp; Tourney"/>
      <sheetName val="Results"/>
    </sheetNames>
    <sheetDataSet>
      <sheetData sheetId="0"/>
      <sheetData sheetId="1"/>
      <sheetData sheetId="2">
        <row r="28">
          <cell r="A28">
            <v>1</v>
          </cell>
          <cell r="B28">
            <v>0.25</v>
          </cell>
        </row>
        <row r="29">
          <cell r="A29">
            <v>2</v>
          </cell>
          <cell r="B29">
            <v>0</v>
          </cell>
        </row>
        <row r="30">
          <cell r="A30">
            <v>3</v>
          </cell>
          <cell r="B30">
            <v>0</v>
          </cell>
        </row>
        <row r="31">
          <cell r="A31">
            <v>4</v>
          </cell>
          <cell r="B31">
            <v>0</v>
          </cell>
        </row>
        <row r="32">
          <cell r="A32">
            <v>5</v>
          </cell>
          <cell r="B32">
            <v>0</v>
          </cell>
        </row>
        <row r="33">
          <cell r="A33">
            <v>6</v>
          </cell>
          <cell r="B33">
            <v>0</v>
          </cell>
        </row>
        <row r="34">
          <cell r="A34">
            <v>7</v>
          </cell>
          <cell r="B34">
            <v>0</v>
          </cell>
        </row>
        <row r="35">
          <cell r="A35">
            <v>8</v>
          </cell>
          <cell r="B35">
            <v>0</v>
          </cell>
        </row>
        <row r="36">
          <cell r="A36">
            <v>9</v>
          </cell>
          <cell r="B36">
            <v>0</v>
          </cell>
        </row>
        <row r="37">
          <cell r="A37">
            <v>10</v>
          </cell>
          <cell r="B37">
            <v>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D941B-5DDC-4A97-B9AF-4A6C197B2961}">
  <sheetPr>
    <pageSetUpPr fitToPage="1"/>
  </sheetPr>
  <dimension ref="A1:T69"/>
  <sheetViews>
    <sheetView tabSelected="1" zoomScaleNormal="100" workbookViewId="0">
      <selection activeCell="B33" sqref="B33"/>
    </sheetView>
  </sheetViews>
  <sheetFormatPr defaultRowHeight="15" x14ac:dyDescent="0.25"/>
  <cols>
    <col min="1" max="1" width="26.5703125" customWidth="1"/>
    <col min="2" max="2" width="7.140625" customWidth="1"/>
    <col min="3" max="3" width="5.7109375" customWidth="1"/>
    <col min="4" max="4" width="8.85546875" bestFit="1" customWidth="1"/>
    <col min="5" max="5" width="6.140625" bestFit="1" customWidth="1"/>
    <col min="6" max="20" width="5.7109375" customWidth="1"/>
  </cols>
  <sheetData>
    <row r="1" spans="1:20" ht="15.75" x14ac:dyDescent="0.25">
      <c r="A1" s="6" t="s">
        <v>46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pans="1:20" ht="15.75" customHeight="1" x14ac:dyDescent="0.25">
      <c r="A2" s="6"/>
      <c r="B2" s="6"/>
      <c r="C2" s="6"/>
      <c r="D2" s="11" t="s">
        <v>13</v>
      </c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5.75" customHeight="1" x14ac:dyDescent="0.25">
      <c r="A3" s="6" t="s">
        <v>0</v>
      </c>
      <c r="B3" s="6" t="s">
        <v>51</v>
      </c>
      <c r="C3" s="6" t="s">
        <v>2</v>
      </c>
      <c r="D3" s="7" t="s">
        <v>25</v>
      </c>
      <c r="E3" s="6" t="s">
        <v>33</v>
      </c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20" ht="15.75" x14ac:dyDescent="0.25">
      <c r="A4" s="6" t="str" cm="1">
        <f t="array" aca="1" ref="A4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IF(ISERROR(COLUMNS(_xlpm.playerrow)),"Solo",INDEX(_xlpm.playerrow,1,1)))</f>
        <v>Sam Ferris</v>
      </c>
      <c r="B4" s="6" t="str" cm="1">
        <f t="array" aca="1" ref="B4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IF(ISERROR(COLUMNS(_xlpm.playerrow)),"N/A",INDEX(_xlpm.playerrow,1,3)))</f>
        <v>White</v>
      </c>
      <c r="C4" s="6" cm="1">
        <f t="array" aca="1" ref="C4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IF(ISERROR(COLUMNS(_xlpm.playerrow)),"N/A",INDEX(_xlpm.playerrow,1,2)))</f>
        <v>26.8</v>
      </c>
      <c r="D4" s="6" cm="1">
        <f t="array" aca="1" ref="D4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_xlpm.gender,IF(ISERROR(COLUMNS(_xlpm.playerrow)),"N/A",INDEX(_xlpm.playerrow,1,6)),
_xlpm.index,IF(NOT(ISERROR(COLUMNS(_xlpm.playerrow))),INDEX(_xlpm.playerrow,1,2)),
_xlpm.tee,IF(NOT(ISERROR(COLUMNS(_xlpm.playerrow))),INDEX(_xlpm.playerrow,1,3)),
IF(_xlpm.gender="N/A","N/A",IF(_xlpm.gender="M",ROUND((_xlpm.index*(HLOOKUP(_xlpm.tee,MensTees,2,FALSE)/113))+(HLOOKUP(_xlpm.tee,MensTees,3,FALSE)-HLOOKUP(_xlpm.tee,MensTees,4,FALSE)),0),ROUND((_xlpm.index*(HLOOKUP(_xlpm.tee,WomensTees,2,FALSE)/113))+(HLOOKUP(_xlpm.tee,WomensTees,3,FALSE)-HLOOKUP(_xlpm.tee,WomensTees,4,FALSE)),0))))</f>
        <v>24</v>
      </c>
      <c r="E4" s="6">
        <f ca="1">_xlfn.LET(_xlpm.current,INDIRECT(ADDRESS(ROW(),COLUMN())),_xlpm.indexes,_xlfn._xlws.SORT(OFFSET(_xlpm.current,0,-1,2,1),1,1),IF(INDEX(_xlpm.indexes,2,1)="N/A",INDEX(_xlpm.indexes,1,1),ROUND(INDEX(_xlpm.indexes,1,1)*0.6+INDEX(_xlpm.indexes,2,1)*0.4,0)))</f>
        <v>27</v>
      </c>
      <c r="F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15.75" x14ac:dyDescent="0.25">
      <c r="A5" s="6" t="str" cm="1">
        <f t="array" aca="1" ref="A5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IF(ISERROR(COLUMNS(_xlpm.playerrow)),"Solo",INDEX(_xlpm.playerrow,1,1)))</f>
        <v>Dawn Ferris</v>
      </c>
      <c r="B5" s="6" t="str" cm="1">
        <f t="array" aca="1" ref="B5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IF(ISERROR(COLUMNS(_xlpm.playerrow)),"N/A",INDEX(_xlpm.playerrow,1,3)))</f>
        <v>Red</v>
      </c>
      <c r="C5" s="6" cm="1">
        <f t="array" aca="1" ref="C5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IF(ISERROR(COLUMNS(_xlpm.playerrow)),"N/A",INDEX(_xlpm.playerrow,1,2)))</f>
        <v>29.5</v>
      </c>
      <c r="D5" s="6" cm="1">
        <f t="array" aca="1" ref="D5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_xlpm.gender,IF(ISERROR(COLUMNS(_xlpm.playerrow)),"N/A",INDEX(_xlpm.playerrow,1,6)),
_xlpm.index,IF(NOT(ISERROR(COLUMNS(_xlpm.playerrow))),INDEX(_xlpm.playerrow,1,2)),
_xlpm.tee,IF(NOT(ISERROR(COLUMNS(_xlpm.playerrow))),INDEX(_xlpm.playerrow,1,3)),
IF(_xlpm.gender="N/A","N/A",IF(_xlpm.gender="M",ROUND((_xlpm.index*(HLOOKUP(_xlpm.tee,MensTees,2,FALSE)/113))+(HLOOKUP(_xlpm.tee,MensTees,3,FALSE)-HLOOKUP(_xlpm.tee,MensTees,4,FALSE)),0),ROUND((_xlpm.index*(HLOOKUP(_xlpm.tee,WomensTees,2,FALSE)/113))+(HLOOKUP(_xlpm.tee,WomensTees,3,FALSE)-HLOOKUP(_xlpm.tee,WomensTees,4,FALSE)),0))))</f>
        <v>32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</row>
    <row r="6" spans="1:20" ht="15.75" x14ac:dyDescent="0.25">
      <c r="A6" s="6" t="s">
        <v>3</v>
      </c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8">
        <v>16</v>
      </c>
      <c r="R6" s="8">
        <v>17</v>
      </c>
      <c r="S6" s="8">
        <v>18</v>
      </c>
      <c r="T6" s="6"/>
    </row>
    <row r="7" spans="1:20" ht="15.75" x14ac:dyDescent="0.25">
      <c r="A7" s="6" t="s">
        <v>1</v>
      </c>
      <c r="B7" s="9">
        <v>14</v>
      </c>
      <c r="C7" s="9">
        <v>18</v>
      </c>
      <c r="D7" s="9">
        <v>10</v>
      </c>
      <c r="E7" s="9">
        <v>4</v>
      </c>
      <c r="F7" s="9">
        <v>8</v>
      </c>
      <c r="G7" s="9">
        <v>16</v>
      </c>
      <c r="H7" s="9">
        <v>12</v>
      </c>
      <c r="I7" s="9">
        <v>6</v>
      </c>
      <c r="J7" s="9">
        <v>2</v>
      </c>
      <c r="K7" s="9">
        <v>15</v>
      </c>
      <c r="L7" s="9">
        <v>13</v>
      </c>
      <c r="M7" s="9">
        <v>3</v>
      </c>
      <c r="N7" s="9">
        <v>7</v>
      </c>
      <c r="O7" s="9">
        <v>17</v>
      </c>
      <c r="P7" s="9">
        <v>9</v>
      </c>
      <c r="Q7" s="9">
        <v>5</v>
      </c>
      <c r="R7" s="9">
        <v>11</v>
      </c>
      <c r="S7" s="9">
        <v>1</v>
      </c>
      <c r="T7" s="6" t="s">
        <v>9</v>
      </c>
    </row>
    <row r="8" spans="1:20" ht="15.75" x14ac:dyDescent="0.25">
      <c r="A8" s="6" t="str">
        <f ca="1">CONCATENATE(A4, " Tee Shot Used")</f>
        <v>Sam Ferris Tee Shot Used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14">
        <f>COUNTIF(B8:S8,"&lt;&gt;")</f>
        <v>0</v>
      </c>
    </row>
    <row r="9" spans="1:20" ht="15.75" x14ac:dyDescent="0.25">
      <c r="A9" s="13" t="s">
        <v>34</v>
      </c>
      <c r="B9" s="10">
        <v>7</v>
      </c>
      <c r="C9" s="10">
        <v>6</v>
      </c>
      <c r="D9" s="10">
        <v>7</v>
      </c>
      <c r="E9" s="10">
        <v>7</v>
      </c>
      <c r="F9" s="10">
        <v>3</v>
      </c>
      <c r="G9" s="10">
        <v>5</v>
      </c>
      <c r="H9" s="10">
        <v>6</v>
      </c>
      <c r="I9" s="10">
        <v>4</v>
      </c>
      <c r="J9" s="10">
        <v>5</v>
      </c>
      <c r="K9" s="10">
        <v>5</v>
      </c>
      <c r="L9" s="10">
        <v>7</v>
      </c>
      <c r="M9" s="10">
        <v>4</v>
      </c>
      <c r="N9" s="10">
        <v>6</v>
      </c>
      <c r="O9" s="10">
        <v>4</v>
      </c>
      <c r="P9" s="10">
        <v>5</v>
      </c>
      <c r="Q9" s="10">
        <v>4</v>
      </c>
      <c r="R9" s="10">
        <v>3</v>
      </c>
      <c r="S9" s="10">
        <v>7</v>
      </c>
      <c r="T9" s="10">
        <f>IF(SUM(B9:S9)&gt;0,SUM(B9:S9),"")</f>
        <v>95</v>
      </c>
    </row>
    <row r="10" spans="1:20" ht="15.75" x14ac:dyDescent="0.25">
      <c r="A10" s="13" t="s">
        <v>35</v>
      </c>
      <c r="B10" s="10">
        <f t="shared" ref="B10:S10" ca="1" si="0">ROUNDDOWN($E4/18,0)+IF(MOD($E4,18)&gt;=B7,1,0)</f>
        <v>1</v>
      </c>
      <c r="C10" s="10">
        <f t="shared" ca="1" si="0"/>
        <v>1</v>
      </c>
      <c r="D10" s="10">
        <f t="shared" ca="1" si="0"/>
        <v>1</v>
      </c>
      <c r="E10" s="10">
        <f t="shared" ca="1" si="0"/>
        <v>2</v>
      </c>
      <c r="F10" s="10">
        <f t="shared" ca="1" si="0"/>
        <v>2</v>
      </c>
      <c r="G10" s="10">
        <f t="shared" ca="1" si="0"/>
        <v>1</v>
      </c>
      <c r="H10" s="10">
        <f t="shared" ca="1" si="0"/>
        <v>1</v>
      </c>
      <c r="I10" s="10">
        <f t="shared" ca="1" si="0"/>
        <v>2</v>
      </c>
      <c r="J10" s="10">
        <f t="shared" ca="1" si="0"/>
        <v>2</v>
      </c>
      <c r="K10" s="10">
        <f t="shared" ca="1" si="0"/>
        <v>1</v>
      </c>
      <c r="L10" s="10">
        <f t="shared" ca="1" si="0"/>
        <v>1</v>
      </c>
      <c r="M10" s="10">
        <f t="shared" ca="1" si="0"/>
        <v>2</v>
      </c>
      <c r="N10" s="10">
        <f t="shared" ca="1" si="0"/>
        <v>2</v>
      </c>
      <c r="O10" s="10">
        <f t="shared" ca="1" si="0"/>
        <v>1</v>
      </c>
      <c r="P10" s="10">
        <f t="shared" ca="1" si="0"/>
        <v>2</v>
      </c>
      <c r="Q10" s="10">
        <f t="shared" ca="1" si="0"/>
        <v>2</v>
      </c>
      <c r="R10" s="10">
        <f t="shared" ca="1" si="0"/>
        <v>1</v>
      </c>
      <c r="S10" s="10">
        <f t="shared" ca="1" si="0"/>
        <v>2</v>
      </c>
      <c r="T10" s="10">
        <f ca="1">SUM(B10:S10)</f>
        <v>27</v>
      </c>
    </row>
    <row r="11" spans="1:20" ht="15.75" x14ac:dyDescent="0.25">
      <c r="A11" s="6" t="str" cm="1">
        <f t="array" aca="1" ref="A11" ca="1">_xlfn.CONCAT("Team ",RIGHT(OFFSET(INDIRECT(ADDRESS(ROW(),COLUMN())),-8,0),1)," Net")</f>
        <v>Team 1 Net</v>
      </c>
      <c r="B11" s="10">
        <f t="shared" ref="B11" ca="1" si="1">IF(B9-B10&gt;0,B9-B10,"")</f>
        <v>6</v>
      </c>
      <c r="C11" s="10">
        <f t="shared" ref="C11" ca="1" si="2">IF(C9-C10&gt;0,C9-C10,"")</f>
        <v>5</v>
      </c>
      <c r="D11" s="10">
        <f t="shared" ref="D11" ca="1" si="3">IF(D9-D10&gt;0,D9-D10,"")</f>
        <v>6</v>
      </c>
      <c r="E11" s="10">
        <f t="shared" ref="E11" ca="1" si="4">IF(E9-E10&gt;0,E9-E10,"")</f>
        <v>5</v>
      </c>
      <c r="F11" s="10">
        <f t="shared" ref="F11" ca="1" si="5">IF(F9-F10&gt;0,F9-F10,"")</f>
        <v>1</v>
      </c>
      <c r="G11" s="10">
        <f t="shared" ref="G11" ca="1" si="6">IF(G9-G10&gt;0,G9-G10,"")</f>
        <v>4</v>
      </c>
      <c r="H11" s="10">
        <f t="shared" ref="H11" ca="1" si="7">IF(H9-H10&gt;0,H9-H10,"")</f>
        <v>5</v>
      </c>
      <c r="I11" s="10">
        <f t="shared" ref="I11" ca="1" si="8">IF(I9-I10&gt;0,I9-I10,"")</f>
        <v>2</v>
      </c>
      <c r="J11" s="10">
        <f t="shared" ref="J11" ca="1" si="9">IF(J9-J10&gt;0,J9-J10,"")</f>
        <v>3</v>
      </c>
      <c r="K11" s="10">
        <f t="shared" ref="K11" ca="1" si="10">IF(K9-K10&gt;0,K9-K10,"")</f>
        <v>4</v>
      </c>
      <c r="L11" s="10">
        <f t="shared" ref="L11" ca="1" si="11">IF(L9-L10&gt;0,L9-L10,"")</f>
        <v>6</v>
      </c>
      <c r="M11" s="10">
        <f t="shared" ref="M11" ca="1" si="12">IF(M9-M10&gt;0,M9-M10,"")</f>
        <v>2</v>
      </c>
      <c r="N11" s="10">
        <f t="shared" ref="N11" ca="1" si="13">IF(N9-N10&gt;0,N9-N10,"")</f>
        <v>4</v>
      </c>
      <c r="O11" s="10">
        <f t="shared" ref="O11" ca="1" si="14">IF(O9-O10&gt;0,O9-O10,"")</f>
        <v>3</v>
      </c>
      <c r="P11" s="10">
        <f t="shared" ref="P11" ca="1" si="15">IF(P9-P10&gt;0,P9-P10,"")</f>
        <v>3</v>
      </c>
      <c r="Q11" s="10">
        <f t="shared" ref="Q11" ca="1" si="16">IF(Q9-Q10&gt;0,Q9-Q10,"")</f>
        <v>2</v>
      </c>
      <c r="R11" s="10">
        <f t="shared" ref="R11" ca="1" si="17">IF(R9-R10&gt;0,R9-R10,"")</f>
        <v>2</v>
      </c>
      <c r="S11" s="10">
        <f t="shared" ref="S11" ca="1" si="18">IF(S9-S10&gt;0,S9-S10,"")</f>
        <v>5</v>
      </c>
      <c r="T11" s="10">
        <f ca="1">IF(SUM(B11:S11)&gt;0,SUM(B11:S11),"")</f>
        <v>68</v>
      </c>
    </row>
    <row r="12" spans="1:20" ht="15.75" x14ac:dyDescent="0.25">
      <c r="A12" s="6"/>
      <c r="B12" s="6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</row>
    <row r="13" spans="1:20" ht="15.75" customHeight="1" x14ac:dyDescent="0.25">
      <c r="A13" s="6"/>
      <c r="B13" s="6"/>
      <c r="C13" s="10"/>
      <c r="D13" s="11" t="s">
        <v>13</v>
      </c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</row>
    <row r="14" spans="1:20" ht="15.75" customHeight="1" x14ac:dyDescent="0.25">
      <c r="A14" s="6" t="s">
        <v>4</v>
      </c>
      <c r="B14" s="6"/>
      <c r="C14" s="6" t="s">
        <v>2</v>
      </c>
      <c r="D14" s="7" t="s">
        <v>25</v>
      </c>
      <c r="E14" s="6" t="s">
        <v>33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x14ac:dyDescent="0.25">
      <c r="A15" s="6" t="str" cm="1">
        <f t="array" aca="1" ref="A15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IF(ISERROR(COLUMNS(_xlpm.playerrow)),"Solo",INDEX(_xlpm.playerrow,1,1)))</f>
        <v>John Allen</v>
      </c>
      <c r="B15" s="6" t="str" cm="1">
        <f t="array" aca="1" ref="B15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IF(ISERROR(COLUMNS(_xlpm.playerrow)),"N/A",INDEX(_xlpm.playerrow,1,3)))</f>
        <v>White</v>
      </c>
      <c r="C15" s="6" cm="1">
        <f t="array" aca="1" ref="C15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IF(ISERROR(COLUMNS(_xlpm.playerrow)),"N/A",INDEX(_xlpm.playerrow,1,2)))</f>
        <v>27.9</v>
      </c>
      <c r="D15" s="6" cm="1">
        <f t="array" aca="1" ref="D15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_xlpm.gender,IF(ISERROR(COLUMNS(_xlpm.playerrow)),"N/A",INDEX(_xlpm.playerrow,1,6)),
_xlpm.index,IF(NOT(ISERROR(COLUMNS(_xlpm.playerrow))),INDEX(_xlpm.playerrow,1,2)),
_xlpm.tee,IF(NOT(ISERROR(COLUMNS(_xlpm.playerrow))),INDEX(_xlpm.playerrow,1,3)),
IF(_xlpm.gender="N/A","N/A",IF(_xlpm.gender="M",ROUND((_xlpm.index*(HLOOKUP(_xlpm.tee,MensTees,2,FALSE)/113))+(HLOOKUP(_xlpm.tee,MensTees,3,FALSE)-HLOOKUP(_xlpm.tee,MensTees,4,FALSE)),0),ROUND((_xlpm.index*(HLOOKUP(_xlpm.tee,WomensTees,2,FALSE)/113))+(HLOOKUP(_xlpm.tee,WomensTees,3,FALSE)-HLOOKUP(_xlpm.tee,WomensTees,4,FALSE)),0))))</f>
        <v>25</v>
      </c>
      <c r="E15" s="6">
        <f ca="1">_xlfn.LET(_xlpm.current,INDIRECT(ADDRESS(ROW(),COLUMN())),_xlpm.indexes,_xlfn._xlws.SORT(OFFSET(_xlpm.current,0,-1,2,1),1,1),IF(INDEX(_xlpm.indexes,2,1)="N/A",INDEX(_xlpm.indexes,1,1),ROUND(INDEX(_xlpm.indexes,1,1)*0.6+INDEX(_xlpm.indexes,2,1)*0.4,0)))</f>
        <v>17</v>
      </c>
      <c r="F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ht="15.75" x14ac:dyDescent="0.25">
      <c r="A16" s="6" t="str" cm="1">
        <f t="array" aca="1" ref="A16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IF(ISERROR(COLUMNS(_xlpm.playerrow)),"Solo",INDEX(_xlpm.playerrow,1,1)))</f>
        <v>Curt Balcerzak</v>
      </c>
      <c r="B16" s="6" t="str" cm="1">
        <f t="array" aca="1" ref="B16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IF(ISERROR(COLUMNS(_xlpm.playerrow)),"N/A",INDEX(_xlpm.playerrow,1,3)))</f>
        <v>Blue</v>
      </c>
      <c r="C16" s="6" cm="1">
        <f t="array" aca="1" ref="C16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IF(ISERROR(COLUMNS(_xlpm.playerrow)),"N/A",INDEX(_xlpm.playerrow,1,2)))</f>
        <v>12.9</v>
      </c>
      <c r="D16" s="6" cm="1">
        <f t="array" aca="1" ref="D16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_xlpm.gender,IF(ISERROR(COLUMNS(_xlpm.playerrow)),"N/A",INDEX(_xlpm.playerrow,1,6)),
_xlpm.index,IF(NOT(ISERROR(COLUMNS(_xlpm.playerrow))),INDEX(_xlpm.playerrow,1,2)),
_xlpm.tee,IF(NOT(ISERROR(COLUMNS(_xlpm.playerrow))),INDEX(_xlpm.playerrow,1,3)),
IF(_xlpm.gender="N/A","N/A",IF(_xlpm.gender="M",ROUND((_xlpm.index*(HLOOKUP(_xlpm.tee,MensTees,2,FALSE)/113))+(HLOOKUP(_xlpm.tee,MensTees,3,FALSE)-HLOOKUP(_xlpm.tee,MensTees,4,FALSE)),0),ROUND((_xlpm.index*(HLOOKUP(_xlpm.tee,WomensTees,2,FALSE)/113))+(HLOOKUP(_xlpm.tee,WomensTees,3,FALSE)-HLOOKUP(_xlpm.tee,WomensTees,4,FALSE)),0))))</f>
        <v>12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0" ht="15.75" x14ac:dyDescent="0.25">
      <c r="A17" s="6" t="s">
        <v>3</v>
      </c>
      <c r="B17" s="8">
        <v>1</v>
      </c>
      <c r="C17" s="8">
        <v>2</v>
      </c>
      <c r="D17" s="8">
        <v>3</v>
      </c>
      <c r="E17" s="8">
        <v>4</v>
      </c>
      <c r="F17" s="8">
        <v>5</v>
      </c>
      <c r="G17" s="8">
        <v>6</v>
      </c>
      <c r="H17" s="8">
        <v>7</v>
      </c>
      <c r="I17" s="8">
        <v>8</v>
      </c>
      <c r="J17" s="8">
        <v>9</v>
      </c>
      <c r="K17" s="8">
        <v>10</v>
      </c>
      <c r="L17" s="8">
        <v>11</v>
      </c>
      <c r="M17" s="8">
        <v>12</v>
      </c>
      <c r="N17" s="8">
        <v>13</v>
      </c>
      <c r="O17" s="8">
        <v>14</v>
      </c>
      <c r="P17" s="8">
        <v>15</v>
      </c>
      <c r="Q17" s="8">
        <v>16</v>
      </c>
      <c r="R17" s="8">
        <v>17</v>
      </c>
      <c r="S17" s="8">
        <v>18</v>
      </c>
      <c r="T17" s="6"/>
    </row>
    <row r="18" spans="1:20" ht="15.75" x14ac:dyDescent="0.25">
      <c r="A18" s="6" t="s">
        <v>1</v>
      </c>
      <c r="B18" s="9">
        <v>14</v>
      </c>
      <c r="C18" s="9">
        <v>18</v>
      </c>
      <c r="D18" s="9">
        <v>10</v>
      </c>
      <c r="E18" s="9">
        <v>4</v>
      </c>
      <c r="F18" s="9">
        <v>8</v>
      </c>
      <c r="G18" s="9">
        <v>16</v>
      </c>
      <c r="H18" s="9">
        <v>12</v>
      </c>
      <c r="I18" s="9">
        <v>6</v>
      </c>
      <c r="J18" s="9">
        <v>2</v>
      </c>
      <c r="K18" s="9">
        <v>15</v>
      </c>
      <c r="L18" s="9">
        <v>13</v>
      </c>
      <c r="M18" s="9">
        <v>3</v>
      </c>
      <c r="N18" s="9">
        <v>7</v>
      </c>
      <c r="O18" s="9">
        <v>17</v>
      </c>
      <c r="P18" s="9">
        <v>9</v>
      </c>
      <c r="Q18" s="9">
        <v>5</v>
      </c>
      <c r="R18" s="9">
        <v>11</v>
      </c>
      <c r="S18" s="9">
        <v>1</v>
      </c>
      <c r="T18" s="6" t="s">
        <v>9</v>
      </c>
    </row>
    <row r="19" spans="1:20" ht="15.75" x14ac:dyDescent="0.25">
      <c r="A19" s="6" t="str">
        <f ca="1">CONCATENATE(A15, " Tee Shot Used")</f>
        <v>John Allen Tee Shot Used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14">
        <f>COUNTIF(B19:S19,"&lt;&gt;")</f>
        <v>0</v>
      </c>
    </row>
    <row r="20" spans="1:20" ht="15.75" x14ac:dyDescent="0.25">
      <c r="A20" s="13" t="s">
        <v>34</v>
      </c>
      <c r="B20" s="10">
        <v>5</v>
      </c>
      <c r="C20" s="10">
        <v>5</v>
      </c>
      <c r="D20" s="10">
        <v>5</v>
      </c>
      <c r="E20" s="10">
        <v>5</v>
      </c>
      <c r="F20" s="10">
        <v>6</v>
      </c>
      <c r="G20" s="10">
        <v>6</v>
      </c>
      <c r="H20" s="10">
        <v>5</v>
      </c>
      <c r="I20" s="10">
        <v>4</v>
      </c>
      <c r="J20" s="10">
        <v>5</v>
      </c>
      <c r="K20" s="10">
        <v>5</v>
      </c>
      <c r="L20" s="10">
        <v>8</v>
      </c>
      <c r="M20" s="10">
        <v>7</v>
      </c>
      <c r="N20" s="10">
        <v>5</v>
      </c>
      <c r="O20" s="10">
        <v>4</v>
      </c>
      <c r="P20" s="10">
        <v>7</v>
      </c>
      <c r="Q20" s="10">
        <v>4</v>
      </c>
      <c r="R20" s="10">
        <v>5</v>
      </c>
      <c r="S20" s="10">
        <v>5</v>
      </c>
      <c r="T20" s="10">
        <f t="shared" ref="T20" si="19">IF(SUM(B20:S20)&gt;0,SUM(B20:S20),"")</f>
        <v>96</v>
      </c>
    </row>
    <row r="21" spans="1:20" ht="15.75" x14ac:dyDescent="0.25">
      <c r="A21" s="13" t="s">
        <v>35</v>
      </c>
      <c r="B21" s="10">
        <f t="shared" ref="B21:S21" ca="1" si="20">ROUNDDOWN($E15/18,0)+IF(MOD($E15,18)&gt;=B18,1,0)</f>
        <v>1</v>
      </c>
      <c r="C21" s="10">
        <f t="shared" ca="1" si="20"/>
        <v>0</v>
      </c>
      <c r="D21" s="10">
        <f t="shared" ca="1" si="20"/>
        <v>1</v>
      </c>
      <c r="E21" s="10">
        <f t="shared" ca="1" si="20"/>
        <v>1</v>
      </c>
      <c r="F21" s="10">
        <f t="shared" ca="1" si="20"/>
        <v>1</v>
      </c>
      <c r="G21" s="10">
        <f t="shared" ca="1" si="20"/>
        <v>1</v>
      </c>
      <c r="H21" s="10">
        <f t="shared" ca="1" si="20"/>
        <v>1</v>
      </c>
      <c r="I21" s="10">
        <f t="shared" ca="1" si="20"/>
        <v>1</v>
      </c>
      <c r="J21" s="10">
        <f t="shared" ca="1" si="20"/>
        <v>1</v>
      </c>
      <c r="K21" s="10">
        <f t="shared" ca="1" si="20"/>
        <v>1</v>
      </c>
      <c r="L21" s="10">
        <f t="shared" ca="1" si="20"/>
        <v>1</v>
      </c>
      <c r="M21" s="10">
        <f t="shared" ca="1" si="20"/>
        <v>1</v>
      </c>
      <c r="N21" s="10">
        <f t="shared" ca="1" si="20"/>
        <v>1</v>
      </c>
      <c r="O21" s="10">
        <f t="shared" ca="1" si="20"/>
        <v>1</v>
      </c>
      <c r="P21" s="10">
        <f t="shared" ca="1" si="20"/>
        <v>1</v>
      </c>
      <c r="Q21" s="10">
        <f t="shared" ca="1" si="20"/>
        <v>1</v>
      </c>
      <c r="R21" s="10">
        <f t="shared" ca="1" si="20"/>
        <v>1</v>
      </c>
      <c r="S21" s="10">
        <f t="shared" ca="1" si="20"/>
        <v>1</v>
      </c>
      <c r="T21" s="10">
        <f ca="1">SUM(B21:S21)</f>
        <v>17</v>
      </c>
    </row>
    <row r="22" spans="1:20" ht="15.75" x14ac:dyDescent="0.25">
      <c r="A22" s="6" t="str" cm="1">
        <f t="array" aca="1" ref="A22" ca="1">_xlfn.CONCAT("Team ",RIGHT(OFFSET(INDIRECT(ADDRESS(ROW(),COLUMN())),-8,0),1)," Net")</f>
        <v>Team 2 Net</v>
      </c>
      <c r="B22" s="10">
        <f ca="1">IF(B20-B21&gt;0,B20-B21,"")</f>
        <v>4</v>
      </c>
      <c r="C22" s="10">
        <f ca="1">IF(C20-C21&gt;0,C20-C21,"")</f>
        <v>5</v>
      </c>
      <c r="D22" s="10">
        <f t="shared" ref="D22" ca="1" si="21">IF(D20-D21&gt;0,D20-D21,"")</f>
        <v>4</v>
      </c>
      <c r="E22" s="10">
        <f t="shared" ref="E22" ca="1" si="22">IF(E20-E21&gt;0,E20-E21,"")</f>
        <v>4</v>
      </c>
      <c r="F22" s="10">
        <f t="shared" ref="F22" ca="1" si="23">IF(F20-F21&gt;0,F20-F21,"")</f>
        <v>5</v>
      </c>
      <c r="G22" s="10">
        <f t="shared" ref="G22" ca="1" si="24">IF(G20-G21&gt;0,G20-G21,"")</f>
        <v>5</v>
      </c>
      <c r="H22" s="10">
        <f t="shared" ref="H22" ca="1" si="25">IF(H20-H21&gt;0,H20-H21,"")</f>
        <v>4</v>
      </c>
      <c r="I22" s="10">
        <f t="shared" ref="I22" ca="1" si="26">IF(I20-I21&gt;0,I20-I21,"")</f>
        <v>3</v>
      </c>
      <c r="J22" s="10">
        <f t="shared" ref="J22" ca="1" si="27">IF(J20-J21&gt;0,J20-J21,"")</f>
        <v>4</v>
      </c>
      <c r="K22" s="10">
        <f t="shared" ref="K22" ca="1" si="28">IF(K20-K21&gt;0,K20-K21,"")</f>
        <v>4</v>
      </c>
      <c r="L22" s="10">
        <f t="shared" ref="L22" ca="1" si="29">IF(L20-L21&gt;0,L20-L21,"")</f>
        <v>7</v>
      </c>
      <c r="M22" s="10">
        <f t="shared" ref="M22" ca="1" si="30">IF(M20-M21&gt;0,M20-M21,"")</f>
        <v>6</v>
      </c>
      <c r="N22" s="10">
        <f t="shared" ref="N22" ca="1" si="31">IF(N20-N21&gt;0,N20-N21,"")</f>
        <v>4</v>
      </c>
      <c r="O22" s="10">
        <f t="shared" ref="O22" ca="1" si="32">IF(O20-O21&gt;0,O20-O21,"")</f>
        <v>3</v>
      </c>
      <c r="P22" s="10">
        <f t="shared" ref="P22" ca="1" si="33">IF(P20-P21&gt;0,P20-P21,"")</f>
        <v>6</v>
      </c>
      <c r="Q22" s="10">
        <f t="shared" ref="Q22" ca="1" si="34">IF(Q20-Q21&gt;0,Q20-Q21,"")</f>
        <v>3</v>
      </c>
      <c r="R22" s="10">
        <f t="shared" ref="R22" ca="1" si="35">IF(R20-R21&gt;0,R20-R21,"")</f>
        <v>4</v>
      </c>
      <c r="S22" s="10">
        <f t="shared" ref="S22" ca="1" si="36">IF(S20-S21&gt;0,S20-S21,"")</f>
        <v>4</v>
      </c>
      <c r="T22" s="10">
        <f ca="1">IF(SUM(B22:S22)&gt;0,SUM(B22:S22),"")</f>
        <v>79</v>
      </c>
    </row>
    <row r="23" spans="1:20" ht="15.75" x14ac:dyDescent="0.25">
      <c r="A23" s="6"/>
      <c r="B23" s="6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</row>
    <row r="24" spans="1:20" ht="15.75" customHeight="1" x14ac:dyDescent="0.25">
      <c r="A24" s="6"/>
      <c r="B24" s="6"/>
      <c r="C24" s="10"/>
      <c r="D24" s="11" t="s">
        <v>13</v>
      </c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</row>
    <row r="25" spans="1:20" ht="15.75" customHeight="1" x14ac:dyDescent="0.25">
      <c r="A25" s="6" t="s">
        <v>5</v>
      </c>
      <c r="B25" s="6"/>
      <c r="C25" s="6" t="s">
        <v>2</v>
      </c>
      <c r="D25" s="7" t="s">
        <v>25</v>
      </c>
      <c r="E25" s="6" t="s">
        <v>33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ht="15.75" x14ac:dyDescent="0.25">
      <c r="A26" s="6" t="str" cm="1">
        <f t="array" aca="1" ref="A26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IF(ISERROR(COLUMNS(_xlpm.playerrow)),"Solo",INDEX(_xlpm.playerrow,1,1)))</f>
        <v>Pete Friesen</v>
      </c>
      <c r="B26" s="6" t="str" cm="1">
        <f t="array" aca="1" ref="B26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IF(ISERROR(COLUMNS(_xlpm.playerrow)),"N/A",INDEX(_xlpm.playerrow,1,3)))</f>
        <v>White</v>
      </c>
      <c r="C26" s="6" cm="1">
        <f t="array" aca="1" ref="C26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IF(ISERROR(COLUMNS(_xlpm.playerrow)),"N/A",INDEX(_xlpm.playerrow,1,2)))</f>
        <v>39.700000000000003</v>
      </c>
      <c r="D26" s="6" cm="1">
        <f t="array" aca="1" ref="D26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_xlpm.gender,IF(ISERROR(COLUMNS(_xlpm.playerrow)),"N/A",INDEX(_xlpm.playerrow,1,6)),
_xlpm.index,IF(NOT(ISERROR(COLUMNS(_xlpm.playerrow))),INDEX(_xlpm.playerrow,1,2)),
_xlpm.tee,IF(NOT(ISERROR(COLUMNS(_xlpm.playerrow))),INDEX(_xlpm.playerrow,1,3)),
IF(_xlpm.gender="N/A","N/A",IF(_xlpm.gender="M",ROUND((_xlpm.index*(HLOOKUP(_xlpm.tee,MensTees,2,FALSE)/113))+(HLOOKUP(_xlpm.tee,MensTees,3,FALSE)-HLOOKUP(_xlpm.tee,MensTees,4,FALSE)),0),ROUND((_xlpm.index*(HLOOKUP(_xlpm.tee,WomensTees,2,FALSE)/113))+(HLOOKUP(_xlpm.tee,WomensTees,3,FALSE)-HLOOKUP(_xlpm.tee,WomensTees,4,FALSE)),0))))</f>
        <v>37</v>
      </c>
      <c r="E26" s="6">
        <f ca="1">_xlfn.LET(_xlpm.current,INDIRECT(ADDRESS(ROW(),COLUMN())),_xlpm.indexes,_xlfn._xlws.SORT(OFFSET(_xlpm.current,0,-1,2,1),1,1),IF(INDEX(_xlpm.indexes,2,1)="N/A",INDEX(_xlpm.indexes,1,1),ROUND(INDEX(_xlpm.indexes,1,1)*0.6+INDEX(_xlpm.indexes,2,1)*0.4,0)))</f>
        <v>35</v>
      </c>
      <c r="F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ht="15.75" x14ac:dyDescent="0.25">
      <c r="A27" s="6" t="str" cm="1">
        <f t="array" aca="1" ref="A27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IF(ISERROR(COLUMNS(_xlpm.playerrow)),"Solo",INDEX(_xlpm.playerrow,1,1)))</f>
        <v>Marcus Fast</v>
      </c>
      <c r="B27" s="6" t="str" cm="1">
        <f t="array" aca="1" ref="B27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IF(ISERROR(COLUMNS(_xlpm.playerrow)),"N/A",INDEX(_xlpm.playerrow,1,3)))</f>
        <v>White</v>
      </c>
      <c r="C27" s="6" cm="1">
        <f t="array" aca="1" ref="C27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IF(ISERROR(COLUMNS(_xlpm.playerrow)),"N/A",INDEX(_xlpm.playerrow,1,2)))</f>
        <v>36.799999999999997</v>
      </c>
      <c r="D27" s="6" cm="1">
        <f t="array" aca="1" ref="D27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_xlpm.gender,IF(ISERROR(COLUMNS(_xlpm.playerrow)),"N/A",INDEX(_xlpm.playerrow,1,6)),
_xlpm.index,IF(NOT(ISERROR(COLUMNS(_xlpm.playerrow))),INDEX(_xlpm.playerrow,1,2)),
_xlpm.tee,IF(NOT(ISERROR(COLUMNS(_xlpm.playerrow))),INDEX(_xlpm.playerrow,1,3)),
IF(_xlpm.gender="N/A","N/A",IF(_xlpm.gender="M",ROUND((_xlpm.index*(HLOOKUP(_xlpm.tee,MensTees,2,FALSE)/113))+(HLOOKUP(_xlpm.tee,MensTees,3,FALSE)-HLOOKUP(_xlpm.tee,MensTees,4,FALSE)),0),ROUND((_xlpm.index*(HLOOKUP(_xlpm.tee,WomensTees,2,FALSE)/113))+(HLOOKUP(_xlpm.tee,WomensTees,3,FALSE)-HLOOKUP(_xlpm.tee,WomensTees,4,FALSE)),0))))</f>
        <v>34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15.75" x14ac:dyDescent="0.25">
      <c r="A28" s="6" t="s">
        <v>3</v>
      </c>
      <c r="B28" s="8">
        <v>1</v>
      </c>
      <c r="C28" s="8">
        <v>2</v>
      </c>
      <c r="D28" s="8">
        <v>3</v>
      </c>
      <c r="E28" s="8">
        <v>4</v>
      </c>
      <c r="F28" s="8">
        <v>5</v>
      </c>
      <c r="G28" s="8">
        <v>6</v>
      </c>
      <c r="H28" s="8">
        <v>7</v>
      </c>
      <c r="I28" s="8">
        <v>8</v>
      </c>
      <c r="J28" s="8">
        <v>9</v>
      </c>
      <c r="K28" s="8">
        <v>10</v>
      </c>
      <c r="L28" s="8">
        <v>11</v>
      </c>
      <c r="M28" s="8">
        <v>12</v>
      </c>
      <c r="N28" s="8">
        <v>13</v>
      </c>
      <c r="O28" s="8">
        <v>14</v>
      </c>
      <c r="P28" s="8">
        <v>15</v>
      </c>
      <c r="Q28" s="8">
        <v>16</v>
      </c>
      <c r="R28" s="8">
        <v>17</v>
      </c>
      <c r="S28" s="8">
        <v>18</v>
      </c>
      <c r="T28" s="6"/>
    </row>
    <row r="29" spans="1:20" ht="15.75" x14ac:dyDescent="0.25">
      <c r="A29" s="6" t="s">
        <v>1</v>
      </c>
      <c r="B29" s="9">
        <v>14</v>
      </c>
      <c r="C29" s="9">
        <v>18</v>
      </c>
      <c r="D29" s="9">
        <v>10</v>
      </c>
      <c r="E29" s="9">
        <v>4</v>
      </c>
      <c r="F29" s="9">
        <v>8</v>
      </c>
      <c r="G29" s="9">
        <v>16</v>
      </c>
      <c r="H29" s="9">
        <v>12</v>
      </c>
      <c r="I29" s="9">
        <v>6</v>
      </c>
      <c r="J29" s="9">
        <v>2</v>
      </c>
      <c r="K29" s="9">
        <v>15</v>
      </c>
      <c r="L29" s="9">
        <v>13</v>
      </c>
      <c r="M29" s="9">
        <v>3</v>
      </c>
      <c r="N29" s="9">
        <v>7</v>
      </c>
      <c r="O29" s="9">
        <v>17</v>
      </c>
      <c r="P29" s="9">
        <v>9</v>
      </c>
      <c r="Q29" s="9">
        <v>5</v>
      </c>
      <c r="R29" s="9">
        <v>11</v>
      </c>
      <c r="S29" s="9">
        <v>1</v>
      </c>
      <c r="T29" s="6" t="s">
        <v>9</v>
      </c>
    </row>
    <row r="30" spans="1:20" ht="15.75" x14ac:dyDescent="0.25">
      <c r="A30" s="6" t="str">
        <f ca="1">CONCATENATE(A26, " Tee Shot Used")</f>
        <v>Pete Friesen Tee Shot Used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14">
        <f>COUNTIF(B30:S30,"&lt;&gt;")</f>
        <v>0</v>
      </c>
    </row>
    <row r="31" spans="1:20" ht="15.75" x14ac:dyDescent="0.25">
      <c r="A31" s="13" t="s">
        <v>34</v>
      </c>
      <c r="B31" s="10">
        <v>5</v>
      </c>
      <c r="C31" s="10">
        <v>6</v>
      </c>
      <c r="D31" s="10">
        <v>7</v>
      </c>
      <c r="E31" s="10">
        <v>4</v>
      </c>
      <c r="F31" s="10">
        <v>5</v>
      </c>
      <c r="G31" s="10">
        <v>6</v>
      </c>
      <c r="H31" s="10">
        <v>7</v>
      </c>
      <c r="I31" s="10">
        <v>4</v>
      </c>
      <c r="J31" s="10">
        <v>7</v>
      </c>
      <c r="K31" s="10">
        <v>9</v>
      </c>
      <c r="L31" s="10">
        <v>6</v>
      </c>
      <c r="M31" s="10">
        <v>6</v>
      </c>
      <c r="N31" s="10">
        <v>10</v>
      </c>
      <c r="O31" s="10">
        <v>5</v>
      </c>
      <c r="P31" s="10">
        <v>7</v>
      </c>
      <c r="Q31" s="10">
        <v>4</v>
      </c>
      <c r="R31" s="10">
        <v>5</v>
      </c>
      <c r="S31" s="10">
        <v>5</v>
      </c>
      <c r="T31" s="10">
        <f t="shared" ref="T31" si="37">IF(SUM(B31:S31)&gt;0,SUM(B31:S31),"")</f>
        <v>108</v>
      </c>
    </row>
    <row r="32" spans="1:20" ht="15.75" x14ac:dyDescent="0.25">
      <c r="A32" s="13" t="s">
        <v>35</v>
      </c>
      <c r="B32" s="10">
        <f t="shared" ref="B32:S32" ca="1" si="38">ROUNDDOWN($E26/18,0)+IF(MOD($E26,18)&gt;=B29,1,0)</f>
        <v>2</v>
      </c>
      <c r="C32" s="10">
        <f t="shared" ca="1" si="38"/>
        <v>1</v>
      </c>
      <c r="D32" s="10">
        <f t="shared" ca="1" si="38"/>
        <v>2</v>
      </c>
      <c r="E32" s="10">
        <f t="shared" ca="1" si="38"/>
        <v>2</v>
      </c>
      <c r="F32" s="10">
        <f t="shared" ca="1" si="38"/>
        <v>2</v>
      </c>
      <c r="G32" s="10">
        <f t="shared" ca="1" si="38"/>
        <v>2</v>
      </c>
      <c r="H32" s="10">
        <f t="shared" ca="1" si="38"/>
        <v>2</v>
      </c>
      <c r="I32" s="10">
        <f t="shared" ca="1" si="38"/>
        <v>2</v>
      </c>
      <c r="J32" s="10">
        <f t="shared" ca="1" si="38"/>
        <v>2</v>
      </c>
      <c r="K32" s="10">
        <f t="shared" ca="1" si="38"/>
        <v>2</v>
      </c>
      <c r="L32" s="10">
        <f t="shared" ca="1" si="38"/>
        <v>2</v>
      </c>
      <c r="M32" s="10">
        <f t="shared" ca="1" si="38"/>
        <v>2</v>
      </c>
      <c r="N32" s="10">
        <f t="shared" ca="1" si="38"/>
        <v>2</v>
      </c>
      <c r="O32" s="10">
        <f t="shared" ca="1" si="38"/>
        <v>2</v>
      </c>
      <c r="P32" s="10">
        <f t="shared" ca="1" si="38"/>
        <v>2</v>
      </c>
      <c r="Q32" s="10">
        <f t="shared" ca="1" si="38"/>
        <v>2</v>
      </c>
      <c r="R32" s="10">
        <f t="shared" ca="1" si="38"/>
        <v>2</v>
      </c>
      <c r="S32" s="10">
        <f t="shared" ca="1" si="38"/>
        <v>2</v>
      </c>
      <c r="T32" s="10">
        <f ca="1">SUM(B32:S32)</f>
        <v>35</v>
      </c>
    </row>
    <row r="33" spans="1:20" ht="15.75" x14ac:dyDescent="0.25">
      <c r="A33" s="6" t="str" cm="1">
        <f t="array" aca="1" ref="A33" ca="1">_xlfn.CONCAT("Team ",RIGHT(OFFSET(INDIRECT(ADDRESS(ROW(),COLUMN())),-8,0),1)," Net")</f>
        <v>Team 3 Net</v>
      </c>
      <c r="B33" s="10">
        <f ca="1">IF(B31-B32&gt;0,B31-B32,"")</f>
        <v>3</v>
      </c>
      <c r="C33" s="10">
        <f t="shared" ref="C33" ca="1" si="39">IF(C31-C32&gt;0,C31-C32,"")</f>
        <v>5</v>
      </c>
      <c r="D33" s="10">
        <f t="shared" ref="D33" ca="1" si="40">IF(D31-D32&gt;0,D31-D32,"")</f>
        <v>5</v>
      </c>
      <c r="E33" s="10">
        <f t="shared" ref="E33" ca="1" si="41">IF(E31-E32&gt;0,E31-E32,"")</f>
        <v>2</v>
      </c>
      <c r="F33" s="10">
        <f t="shared" ref="F33" ca="1" si="42">IF(F31-F32&gt;0,F31-F32,"")</f>
        <v>3</v>
      </c>
      <c r="G33" s="10">
        <f t="shared" ref="G33" ca="1" si="43">IF(G31-G32&gt;0,G31-G32,"")</f>
        <v>4</v>
      </c>
      <c r="H33" s="10">
        <f t="shared" ref="H33" ca="1" si="44">IF(H31-H32&gt;0,H31-H32,"")</f>
        <v>5</v>
      </c>
      <c r="I33" s="10">
        <f t="shared" ref="I33" ca="1" si="45">IF(I31-I32&gt;0,I31-I32,"")</f>
        <v>2</v>
      </c>
      <c r="J33" s="10">
        <f t="shared" ref="J33" ca="1" si="46">IF(J31-J32&gt;0,J31-J32,"")</f>
        <v>5</v>
      </c>
      <c r="K33" s="10">
        <f t="shared" ref="K33" ca="1" si="47">IF(K31-K32&gt;0,K31-K32,"")</f>
        <v>7</v>
      </c>
      <c r="L33" s="10">
        <f t="shared" ref="L33" ca="1" si="48">IF(L31-L32&gt;0,L31-L32,"")</f>
        <v>4</v>
      </c>
      <c r="M33" s="10">
        <f t="shared" ref="M33" ca="1" si="49">IF(M31-M32&gt;0,M31-M32,"")</f>
        <v>4</v>
      </c>
      <c r="N33" s="10">
        <f t="shared" ref="N33" ca="1" si="50">IF(N31-N32&gt;0,N31-N32,"")</f>
        <v>8</v>
      </c>
      <c r="O33" s="10">
        <f t="shared" ref="O33" ca="1" si="51">IF(O31-O32&gt;0,O31-O32,"")</f>
        <v>3</v>
      </c>
      <c r="P33" s="10">
        <f t="shared" ref="P33" ca="1" si="52">IF(P31-P32&gt;0,P31-P32,"")</f>
        <v>5</v>
      </c>
      <c r="Q33" s="10">
        <f t="shared" ref="Q33" ca="1" si="53">IF(Q31-Q32&gt;0,Q31-Q32,"")</f>
        <v>2</v>
      </c>
      <c r="R33" s="10">
        <f t="shared" ref="R33" ca="1" si="54">IF(R31-R32&gt;0,R31-R32,"")</f>
        <v>3</v>
      </c>
      <c r="S33" s="10">
        <f t="shared" ref="S33" ca="1" si="55">IF(S31-S32&gt;0,S31-S32,"")</f>
        <v>3</v>
      </c>
      <c r="T33" s="10">
        <f ca="1">IF(SUM(B33:S33)&gt;0,SUM(B33:S33),"")</f>
        <v>73</v>
      </c>
    </row>
    <row r="34" spans="1:20" ht="15.75" x14ac:dyDescent="0.25">
      <c r="A34" s="6"/>
      <c r="B34" s="6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</row>
    <row r="35" spans="1:20" ht="15.75" customHeight="1" x14ac:dyDescent="0.25">
      <c r="A35" s="6"/>
      <c r="B35" s="6"/>
      <c r="C35" s="10"/>
      <c r="D35" s="11" t="s">
        <v>13</v>
      </c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</row>
    <row r="36" spans="1:20" ht="15.75" customHeight="1" x14ac:dyDescent="0.25">
      <c r="A36" s="6" t="s">
        <v>6</v>
      </c>
      <c r="B36" s="6"/>
      <c r="C36" s="6" t="s">
        <v>2</v>
      </c>
      <c r="D36" s="7" t="s">
        <v>25</v>
      </c>
      <c r="E36" s="6" t="s">
        <v>33</v>
      </c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ht="15.75" x14ac:dyDescent="0.25">
      <c r="A37" s="6" t="str" cm="1">
        <f t="array" aca="1" ref="A37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IF(ISERROR(COLUMNS(_xlpm.playerrow)),"Solo",INDEX(_xlpm.playerrow,1,1)))</f>
        <v>Sam Martella</v>
      </c>
      <c r="B37" s="6" t="str" cm="1">
        <f t="array" aca="1" ref="B37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IF(ISERROR(COLUMNS(_xlpm.playerrow)),"N/A",INDEX(_xlpm.playerrow,1,3)))</f>
        <v>White</v>
      </c>
      <c r="C37" s="6" cm="1">
        <f t="array" aca="1" ref="C37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IF(ISERROR(COLUMNS(_xlpm.playerrow)),"N/A",INDEX(_xlpm.playerrow,1,2)))</f>
        <v>23.9</v>
      </c>
      <c r="D37" s="6" cm="1">
        <f t="array" aca="1" ref="D37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_xlpm.gender,IF(ISERROR(COLUMNS(_xlpm.playerrow)),"N/A",INDEX(_xlpm.playerrow,1,6)),
_xlpm.index,IF(NOT(ISERROR(COLUMNS(_xlpm.playerrow))),INDEX(_xlpm.playerrow,1,2)),
_xlpm.tee,IF(NOT(ISERROR(COLUMNS(_xlpm.playerrow))),INDEX(_xlpm.playerrow,1,3)),
IF(_xlpm.gender="N/A","N/A",IF(_xlpm.gender="M",ROUND((_xlpm.index*(HLOOKUP(_xlpm.tee,MensTees,2,FALSE)/113))+(HLOOKUP(_xlpm.tee,MensTees,3,FALSE)-HLOOKUP(_xlpm.tee,MensTees,4,FALSE)),0),ROUND((_xlpm.index*(HLOOKUP(_xlpm.tee,WomensTees,2,FALSE)/113))+(HLOOKUP(_xlpm.tee,WomensTees,3,FALSE)-HLOOKUP(_xlpm.tee,WomensTees,4,FALSE)),0))))</f>
        <v>21</v>
      </c>
      <c r="E37" s="6">
        <f ca="1">_xlfn.LET(_xlpm.current,INDIRECT(ADDRESS(ROW(),COLUMN())),_xlpm.indexes,_xlfn._xlws.SORT(OFFSET(_xlpm.current,0,-1,2,1),1,1),IF(INDEX(_xlpm.indexes,2,1)="N/A",INDEX(_xlpm.indexes,1,1),ROUND(INDEX(_xlpm.indexes,1,1)*0.6+INDEX(_xlpm.indexes,2,1)*0.4,0)))</f>
        <v>21</v>
      </c>
      <c r="F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 ht="15.75" x14ac:dyDescent="0.25">
      <c r="A38" s="6" t="str" cm="1">
        <f t="array" aca="1" ref="A38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IF(ISERROR(COLUMNS(_xlpm.playerrow)),"Solo",INDEX(_xlpm.playerrow,1,1)))</f>
        <v>Solo</v>
      </c>
      <c r="B38" s="6" t="str" cm="1">
        <f t="array" aca="1" ref="B38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IF(ISERROR(COLUMNS(_xlpm.playerrow)),"N/A",INDEX(_xlpm.playerrow,1,3)))</f>
        <v>N/A</v>
      </c>
      <c r="C38" s="6" t="str" cm="1">
        <f t="array" aca="1" ref="C38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IF(ISERROR(COLUMNS(_xlpm.playerrow)),"N/A",INDEX(_xlpm.playerrow,1,2)))</f>
        <v>N/A</v>
      </c>
      <c r="D38" s="6" t="str" cm="1">
        <f t="array" aca="1" ref="D38" ca="1">_xlfn.LET(_xlpm.current,INDIRECT(ADDRESS(ROW(),COLUMN())), _xlpm.player,IF(ISERROR(FIND("Team",OFFSET(_xlpm.current,-1,-(COLUMN()-1)))),2,1),
_xlpm.team,VALUE(RIGHT(OFFSET(_xlpm.current,-1*_xlpm.player,-(COLUMN()-1)),1)),
_xlpm.playerrow,_xlfn._xlws.FILTER(PlayerInfo,(PlayerTeamNo=_xlpm.team)*(PlayerPlayerNo=_xlpm.player)),
_xlpm.gender,IF(ISERROR(COLUMNS(_xlpm.playerrow)),"N/A",INDEX(_xlpm.playerrow,1,6)),
_xlpm.index,IF(NOT(ISERROR(COLUMNS(_xlpm.playerrow))),INDEX(_xlpm.playerrow,1,2)),
_xlpm.tee,IF(NOT(ISERROR(COLUMNS(_xlpm.playerrow))),INDEX(_xlpm.playerrow,1,3)),
IF(_xlpm.gender="N/A","N/A",IF(_xlpm.gender="M",ROUND((_xlpm.index*(HLOOKUP(_xlpm.tee,MensTees,2,FALSE)/113))+(HLOOKUP(_xlpm.tee,MensTees,3,FALSE)-HLOOKUP(_xlpm.tee,MensTees,4,FALSE)),0),ROUND((_xlpm.index*(HLOOKUP(_xlpm.tee,WomensTees,2,FALSE)/113))+(HLOOKUP(_xlpm.tee,WomensTees,3,FALSE)-HLOOKUP(_xlpm.tee,WomensTees,4,FALSE)),0))))</f>
        <v>N/A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 ht="15.75" x14ac:dyDescent="0.25">
      <c r="A39" s="6" t="s">
        <v>3</v>
      </c>
      <c r="B39" s="8">
        <v>1</v>
      </c>
      <c r="C39" s="8">
        <v>2</v>
      </c>
      <c r="D39" s="8">
        <v>3</v>
      </c>
      <c r="E39" s="8">
        <v>4</v>
      </c>
      <c r="F39" s="8">
        <v>5</v>
      </c>
      <c r="G39" s="8">
        <v>6</v>
      </c>
      <c r="H39" s="8">
        <v>7</v>
      </c>
      <c r="I39" s="8">
        <v>8</v>
      </c>
      <c r="J39" s="8">
        <v>9</v>
      </c>
      <c r="K39" s="8">
        <v>10</v>
      </c>
      <c r="L39" s="8">
        <v>11</v>
      </c>
      <c r="M39" s="8">
        <v>12</v>
      </c>
      <c r="N39" s="8">
        <v>13</v>
      </c>
      <c r="O39" s="8">
        <v>14</v>
      </c>
      <c r="P39" s="8">
        <v>15</v>
      </c>
      <c r="Q39" s="8">
        <v>16</v>
      </c>
      <c r="R39" s="8">
        <v>17</v>
      </c>
      <c r="S39" s="8">
        <v>18</v>
      </c>
      <c r="T39" s="6"/>
    </row>
    <row r="40" spans="1:20" ht="15.75" x14ac:dyDescent="0.25">
      <c r="A40" s="6" t="s">
        <v>1</v>
      </c>
      <c r="B40" s="9">
        <v>14</v>
      </c>
      <c r="C40" s="9">
        <v>18</v>
      </c>
      <c r="D40" s="9">
        <v>10</v>
      </c>
      <c r="E40" s="9">
        <v>4</v>
      </c>
      <c r="F40" s="9">
        <v>8</v>
      </c>
      <c r="G40" s="9">
        <v>16</v>
      </c>
      <c r="H40" s="9">
        <v>12</v>
      </c>
      <c r="I40" s="9">
        <v>6</v>
      </c>
      <c r="J40" s="9">
        <v>2</v>
      </c>
      <c r="K40" s="9">
        <v>15</v>
      </c>
      <c r="L40" s="9">
        <v>13</v>
      </c>
      <c r="M40" s="9">
        <v>3</v>
      </c>
      <c r="N40" s="9">
        <v>7</v>
      </c>
      <c r="O40" s="9">
        <v>17</v>
      </c>
      <c r="P40" s="9">
        <v>9</v>
      </c>
      <c r="Q40" s="9">
        <v>5</v>
      </c>
      <c r="R40" s="9">
        <v>11</v>
      </c>
      <c r="S40" s="9">
        <v>1</v>
      </c>
      <c r="T40" s="6" t="s">
        <v>9</v>
      </c>
    </row>
    <row r="41" spans="1:20" ht="15.75" x14ac:dyDescent="0.25">
      <c r="A41" s="6" t="str">
        <f ca="1">CONCATENATE(A37, " Tee Shot Used")</f>
        <v>Sam Martella Tee Shot Used</v>
      </c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14">
        <f>COUNTIF(B41:S41,"&lt;&gt;")</f>
        <v>0</v>
      </c>
    </row>
    <row r="42" spans="1:20" ht="15.75" x14ac:dyDescent="0.25">
      <c r="A42" s="13" t="s">
        <v>34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 t="str">
        <f t="shared" ref="T42" si="56">IF(SUM(B42:S42)&gt;0,SUM(B42:S42),"")</f>
        <v/>
      </c>
    </row>
    <row r="43" spans="1:20" ht="15.75" x14ac:dyDescent="0.25">
      <c r="A43" s="13" t="s">
        <v>35</v>
      </c>
      <c r="B43" s="10">
        <f t="shared" ref="B43:S43" ca="1" si="57">ROUNDDOWN($E37/18,0)+IF(MOD($E37,18)&gt;=B40,1,0)</f>
        <v>1</v>
      </c>
      <c r="C43" s="10">
        <f t="shared" ca="1" si="57"/>
        <v>1</v>
      </c>
      <c r="D43" s="10">
        <f t="shared" ca="1" si="57"/>
        <v>1</v>
      </c>
      <c r="E43" s="10">
        <f t="shared" ca="1" si="57"/>
        <v>1</v>
      </c>
      <c r="F43" s="10">
        <f t="shared" ca="1" si="57"/>
        <v>1</v>
      </c>
      <c r="G43" s="10">
        <f t="shared" ca="1" si="57"/>
        <v>1</v>
      </c>
      <c r="H43" s="10">
        <f t="shared" ca="1" si="57"/>
        <v>1</v>
      </c>
      <c r="I43" s="10">
        <f t="shared" ca="1" si="57"/>
        <v>1</v>
      </c>
      <c r="J43" s="10">
        <f t="shared" ca="1" si="57"/>
        <v>2</v>
      </c>
      <c r="K43" s="10">
        <f t="shared" ca="1" si="57"/>
        <v>1</v>
      </c>
      <c r="L43" s="10">
        <f t="shared" ca="1" si="57"/>
        <v>1</v>
      </c>
      <c r="M43" s="10">
        <f t="shared" ca="1" si="57"/>
        <v>2</v>
      </c>
      <c r="N43" s="10">
        <f t="shared" ca="1" si="57"/>
        <v>1</v>
      </c>
      <c r="O43" s="10">
        <f t="shared" ca="1" si="57"/>
        <v>1</v>
      </c>
      <c r="P43" s="10">
        <f t="shared" ca="1" si="57"/>
        <v>1</v>
      </c>
      <c r="Q43" s="10">
        <f t="shared" ca="1" si="57"/>
        <v>1</v>
      </c>
      <c r="R43" s="10">
        <f t="shared" ca="1" si="57"/>
        <v>1</v>
      </c>
      <c r="S43" s="10">
        <f t="shared" ca="1" si="57"/>
        <v>2</v>
      </c>
      <c r="T43" s="10">
        <f ca="1">SUM(B43:S43)</f>
        <v>21</v>
      </c>
    </row>
    <row r="44" spans="1:20" ht="15.75" x14ac:dyDescent="0.25">
      <c r="A44" s="6" t="str" cm="1">
        <f t="array" aca="1" ref="A44" ca="1">_xlfn.CONCAT("Team ",RIGHT(OFFSET(INDIRECT(ADDRESS(ROW(),COLUMN())),-8,0),1)," Net")</f>
        <v>Team 4 Net</v>
      </c>
      <c r="B44" s="10"/>
      <c r="C44" s="10" t="str">
        <f t="shared" ref="C44:S44" ca="1" si="58">IF(C42-C43&gt;0,C42-C43,"")</f>
        <v/>
      </c>
      <c r="D44" s="10" t="str">
        <f t="shared" ca="1" si="58"/>
        <v/>
      </c>
      <c r="E44" s="10" t="str">
        <f t="shared" ca="1" si="58"/>
        <v/>
      </c>
      <c r="F44" s="10" t="str">
        <f t="shared" ca="1" si="58"/>
        <v/>
      </c>
      <c r="G44" s="10" t="str">
        <f t="shared" ca="1" si="58"/>
        <v/>
      </c>
      <c r="H44" s="10" t="str">
        <f t="shared" ca="1" si="58"/>
        <v/>
      </c>
      <c r="I44" s="10" t="str">
        <f t="shared" ca="1" si="58"/>
        <v/>
      </c>
      <c r="J44" s="10" t="str">
        <f t="shared" ca="1" si="58"/>
        <v/>
      </c>
      <c r="K44" s="10" t="str">
        <f t="shared" ca="1" si="58"/>
        <v/>
      </c>
      <c r="L44" s="10" t="str">
        <f t="shared" ca="1" si="58"/>
        <v/>
      </c>
      <c r="M44" s="10" t="str">
        <f t="shared" ca="1" si="58"/>
        <v/>
      </c>
      <c r="N44" s="10" t="str">
        <f t="shared" ca="1" si="58"/>
        <v/>
      </c>
      <c r="O44" s="10" t="str">
        <f t="shared" ca="1" si="58"/>
        <v/>
      </c>
      <c r="P44" s="10" t="str">
        <f t="shared" ca="1" si="58"/>
        <v/>
      </c>
      <c r="Q44" s="10" t="str">
        <f t="shared" ca="1" si="58"/>
        <v/>
      </c>
      <c r="R44" s="10" t="str">
        <f t="shared" ca="1" si="58"/>
        <v/>
      </c>
      <c r="S44" s="10" t="str">
        <f t="shared" ca="1" si="58"/>
        <v/>
      </c>
      <c r="T44" s="10" t="str">
        <f ca="1">IF(SUM(B44:S44)&gt;0,SUM(B44:S44),"")</f>
        <v/>
      </c>
    </row>
    <row r="45" spans="1:20" x14ac:dyDescent="0.25">
      <c r="D45" s="5"/>
    </row>
    <row r="48" spans="1:20" x14ac:dyDescent="0.25"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3:20" x14ac:dyDescent="0.25"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3:20" x14ac:dyDescent="0.25"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</row>
    <row r="51" spans="3:20" x14ac:dyDescent="0.25"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</row>
    <row r="52" spans="3:20" x14ac:dyDescent="0.25"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</row>
    <row r="53" spans="3:20" x14ac:dyDescent="0.25"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</row>
    <row r="54" spans="3:20" x14ac:dyDescent="0.25"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</row>
    <row r="55" spans="3:20" x14ac:dyDescent="0.25"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</row>
    <row r="56" spans="3:20" x14ac:dyDescent="0.25"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</row>
    <row r="58" spans="3:20" x14ac:dyDescent="0.25">
      <c r="D58" s="5"/>
    </row>
    <row r="61" spans="3:20" x14ac:dyDescent="0.25"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3:20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3:20" x14ac:dyDescent="0.25"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</row>
    <row r="64" spans="3:20" x14ac:dyDescent="0.25"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</row>
    <row r="65" spans="3:20" x14ac:dyDescent="0.25"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</row>
    <row r="66" spans="3:20" x14ac:dyDescent="0.25"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</row>
    <row r="67" spans="3:20" x14ac:dyDescent="0.25"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</row>
    <row r="68" spans="3:20" x14ac:dyDescent="0.25"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</row>
    <row r="69" spans="3:20" x14ac:dyDescent="0.25"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</row>
  </sheetData>
  <printOptions gridLines="1"/>
  <pageMargins left="0.2" right="0.2" top="0.2" bottom="0.2" header="0" footer="0"/>
  <pageSetup scale="96" fitToHeight="0" orientation="landscape" r:id="rId1"/>
  <rowBreaks count="1" manualBreakCount="1">
    <brk id="3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663B-535C-4AFC-8173-500F8E61D7C9}">
  <dimension ref="A1:G8"/>
  <sheetViews>
    <sheetView workbookViewId="0">
      <selection activeCell="G8" sqref="G8"/>
    </sheetView>
  </sheetViews>
  <sheetFormatPr defaultRowHeight="15" x14ac:dyDescent="0.25"/>
  <cols>
    <col min="1" max="1" width="14.140625" bestFit="1" customWidth="1"/>
    <col min="2" max="2" width="5" bestFit="1" customWidth="1"/>
    <col min="3" max="3" width="6.42578125" bestFit="1" customWidth="1"/>
    <col min="4" max="4" width="5.85546875" bestFit="1" customWidth="1"/>
    <col min="5" max="5" width="6.5703125" bestFit="1" customWidth="1"/>
    <col min="6" max="6" width="5.5703125" customWidth="1"/>
    <col min="7" max="7" width="11" bestFit="1" customWidth="1"/>
  </cols>
  <sheetData>
    <row r="1" spans="1:7" x14ac:dyDescent="0.25">
      <c r="B1" t="s">
        <v>10</v>
      </c>
      <c r="C1" t="s">
        <v>51</v>
      </c>
      <c r="D1" t="s">
        <v>11</v>
      </c>
      <c r="E1" t="s">
        <v>12</v>
      </c>
      <c r="F1" t="s">
        <v>21</v>
      </c>
      <c r="G1" t="s">
        <v>32</v>
      </c>
    </row>
    <row r="2" spans="1:7" x14ac:dyDescent="0.25">
      <c r="A2" t="s">
        <v>42</v>
      </c>
      <c r="B2">
        <v>26.8</v>
      </c>
      <c r="C2" t="s">
        <v>49</v>
      </c>
      <c r="D2">
        <v>1</v>
      </c>
      <c r="E2">
        <v>1</v>
      </c>
      <c r="F2" t="s">
        <v>22</v>
      </c>
      <c r="G2" s="12">
        <v>20</v>
      </c>
    </row>
    <row r="3" spans="1:7" x14ac:dyDescent="0.25">
      <c r="A3" t="s">
        <v>45</v>
      </c>
      <c r="B3">
        <v>29.5</v>
      </c>
      <c r="C3" t="s">
        <v>50</v>
      </c>
      <c r="D3">
        <v>1</v>
      </c>
      <c r="E3">
        <v>2</v>
      </c>
      <c r="F3" t="s">
        <v>31</v>
      </c>
      <c r="G3" s="12">
        <v>20</v>
      </c>
    </row>
    <row r="4" spans="1:7" x14ac:dyDescent="0.25">
      <c r="A4" t="s">
        <v>7</v>
      </c>
      <c r="B4">
        <v>36.799999999999997</v>
      </c>
      <c r="C4" t="s">
        <v>49</v>
      </c>
      <c r="D4">
        <v>3</v>
      </c>
      <c r="E4">
        <v>2</v>
      </c>
      <c r="F4" t="s">
        <v>22</v>
      </c>
      <c r="G4" s="12">
        <v>20</v>
      </c>
    </row>
    <row r="5" spans="1:7" x14ac:dyDescent="0.25">
      <c r="A5" t="s">
        <v>43</v>
      </c>
      <c r="B5">
        <v>12.9</v>
      </c>
      <c r="C5" t="s">
        <v>48</v>
      </c>
      <c r="D5">
        <v>2</v>
      </c>
      <c r="E5">
        <v>2</v>
      </c>
      <c r="F5" t="s">
        <v>22</v>
      </c>
      <c r="G5" s="12">
        <v>20</v>
      </c>
    </row>
    <row r="6" spans="1:7" x14ac:dyDescent="0.25">
      <c r="A6" t="s">
        <v>44</v>
      </c>
      <c r="B6">
        <v>39.700000000000003</v>
      </c>
      <c r="C6" t="s">
        <v>49</v>
      </c>
      <c r="D6">
        <v>3</v>
      </c>
      <c r="E6">
        <v>1</v>
      </c>
      <c r="F6" t="s">
        <v>22</v>
      </c>
      <c r="G6" s="12">
        <v>20</v>
      </c>
    </row>
    <row r="7" spans="1:7" x14ac:dyDescent="0.25">
      <c r="A7" t="s">
        <v>30</v>
      </c>
      <c r="B7">
        <v>23.9</v>
      </c>
      <c r="C7" t="s">
        <v>49</v>
      </c>
      <c r="D7">
        <v>4</v>
      </c>
      <c r="E7">
        <v>1</v>
      </c>
      <c r="F7" t="s">
        <v>22</v>
      </c>
      <c r="G7" s="12"/>
    </row>
    <row r="8" spans="1:7" x14ac:dyDescent="0.25">
      <c r="A8" t="s">
        <v>8</v>
      </c>
      <c r="B8">
        <v>27.9</v>
      </c>
      <c r="C8" t="s">
        <v>49</v>
      </c>
      <c r="D8">
        <v>2</v>
      </c>
      <c r="E8">
        <v>1</v>
      </c>
      <c r="F8" t="s">
        <v>22</v>
      </c>
      <c r="G8" s="12">
        <v>20</v>
      </c>
    </row>
  </sheetData>
  <sortState xmlns:xlrd2="http://schemas.microsoft.com/office/spreadsheetml/2017/richdata2" ref="A2:E7">
    <sortCondition ref="D2:D7"/>
    <sortCondition ref="E2:E7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AB4A-C363-4148-AA80-F3F659AFB420}">
  <dimension ref="A1:J21"/>
  <sheetViews>
    <sheetView workbookViewId="0">
      <selection activeCell="D33" sqref="D33"/>
    </sheetView>
  </sheetViews>
  <sheetFormatPr defaultRowHeight="15" x14ac:dyDescent="0.25"/>
  <cols>
    <col min="1" max="1" width="26.140625" bestFit="1" customWidth="1"/>
  </cols>
  <sheetData>
    <row r="1" spans="1:10" x14ac:dyDescent="0.25">
      <c r="A1" t="s">
        <v>13</v>
      </c>
      <c r="B1" t="s">
        <v>47</v>
      </c>
      <c r="G1" t="s">
        <v>39</v>
      </c>
      <c r="H1" t="s">
        <v>39</v>
      </c>
      <c r="I1" t="s">
        <v>40</v>
      </c>
      <c r="J1" t="s">
        <v>40</v>
      </c>
    </row>
    <row r="2" spans="1:10" x14ac:dyDescent="0.25">
      <c r="A2" t="s">
        <v>14</v>
      </c>
      <c r="B2" t="s">
        <v>48</v>
      </c>
      <c r="C2" t="s">
        <v>49</v>
      </c>
      <c r="F2" t="s">
        <v>36</v>
      </c>
      <c r="G2" t="s">
        <v>37</v>
      </c>
      <c r="H2" t="s">
        <v>38</v>
      </c>
      <c r="I2" t="s">
        <v>37</v>
      </c>
      <c r="J2" t="s">
        <v>38</v>
      </c>
    </row>
    <row r="3" spans="1:10" x14ac:dyDescent="0.25">
      <c r="A3" t="s">
        <v>15</v>
      </c>
      <c r="B3">
        <v>118</v>
      </c>
      <c r="C3">
        <v>115</v>
      </c>
      <c r="F3">
        <v>1</v>
      </c>
      <c r="G3">
        <v>15</v>
      </c>
      <c r="H3">
        <v>4</v>
      </c>
      <c r="I3">
        <v>11</v>
      </c>
      <c r="J3">
        <v>4</v>
      </c>
    </row>
    <row r="4" spans="1:10" x14ac:dyDescent="0.25">
      <c r="A4" t="s">
        <v>16</v>
      </c>
      <c r="B4">
        <v>71</v>
      </c>
      <c r="C4">
        <v>68.900000000000006</v>
      </c>
      <c r="F4">
        <v>2</v>
      </c>
      <c r="G4">
        <v>17</v>
      </c>
      <c r="H4">
        <v>4</v>
      </c>
      <c r="I4">
        <v>13</v>
      </c>
      <c r="J4">
        <v>4</v>
      </c>
    </row>
    <row r="5" spans="1:10" x14ac:dyDescent="0.25">
      <c r="A5" t="s">
        <v>18</v>
      </c>
      <c r="B5">
        <v>72</v>
      </c>
      <c r="C5">
        <v>72</v>
      </c>
      <c r="F5">
        <v>3</v>
      </c>
      <c r="G5">
        <v>9</v>
      </c>
      <c r="H5">
        <v>5</v>
      </c>
      <c r="I5">
        <v>1</v>
      </c>
      <c r="J5">
        <v>5</v>
      </c>
    </row>
    <row r="6" spans="1:10" x14ac:dyDescent="0.25">
      <c r="A6" t="s">
        <v>24</v>
      </c>
      <c r="B6" t="s">
        <v>50</v>
      </c>
      <c r="F6">
        <v>4</v>
      </c>
      <c r="G6">
        <v>3</v>
      </c>
      <c r="H6">
        <v>4</v>
      </c>
      <c r="I6">
        <v>5</v>
      </c>
      <c r="J6">
        <v>4</v>
      </c>
    </row>
    <row r="7" spans="1:10" x14ac:dyDescent="0.25">
      <c r="A7" t="s">
        <v>17</v>
      </c>
      <c r="B7">
        <v>125</v>
      </c>
      <c r="F7">
        <v>5</v>
      </c>
      <c r="G7">
        <v>11</v>
      </c>
      <c r="H7">
        <v>3</v>
      </c>
      <c r="I7">
        <v>17</v>
      </c>
      <c r="J7">
        <v>3</v>
      </c>
    </row>
    <row r="8" spans="1:10" x14ac:dyDescent="0.25">
      <c r="A8" t="s">
        <v>19</v>
      </c>
      <c r="B8">
        <v>71.3</v>
      </c>
      <c r="F8">
        <v>6</v>
      </c>
      <c r="G8">
        <v>7</v>
      </c>
      <c r="H8">
        <v>5</v>
      </c>
      <c r="I8">
        <v>3</v>
      </c>
      <c r="J8">
        <v>5</v>
      </c>
    </row>
    <row r="9" spans="1:10" x14ac:dyDescent="0.25">
      <c r="A9" t="s">
        <v>20</v>
      </c>
      <c r="B9">
        <v>72</v>
      </c>
      <c r="F9">
        <v>7</v>
      </c>
      <c r="G9">
        <v>5</v>
      </c>
      <c r="H9">
        <v>4</v>
      </c>
      <c r="I9">
        <v>9</v>
      </c>
      <c r="J9">
        <v>4</v>
      </c>
    </row>
    <row r="10" spans="1:10" x14ac:dyDescent="0.25">
      <c r="A10" t="s">
        <v>23</v>
      </c>
      <c r="B10" s="4">
        <v>0.9</v>
      </c>
      <c r="F10">
        <v>8</v>
      </c>
      <c r="G10">
        <v>13</v>
      </c>
      <c r="H10">
        <v>3</v>
      </c>
      <c r="I10">
        <v>15</v>
      </c>
      <c r="J10">
        <v>3</v>
      </c>
    </row>
    <row r="11" spans="1:10" x14ac:dyDescent="0.25">
      <c r="F11">
        <v>9</v>
      </c>
      <c r="G11">
        <v>1</v>
      </c>
      <c r="H11">
        <v>4</v>
      </c>
      <c r="I11">
        <v>7</v>
      </c>
      <c r="J11">
        <v>4</v>
      </c>
    </row>
    <row r="12" spans="1:10" x14ac:dyDescent="0.25">
      <c r="A12" t="s">
        <v>26</v>
      </c>
      <c r="F12">
        <v>10</v>
      </c>
      <c r="G12">
        <v>2</v>
      </c>
      <c r="H12">
        <v>4</v>
      </c>
      <c r="I12">
        <v>10</v>
      </c>
      <c r="J12">
        <v>4</v>
      </c>
    </row>
    <row r="13" spans="1:10" x14ac:dyDescent="0.25">
      <c r="A13" t="s">
        <v>27</v>
      </c>
      <c r="B13" s="12">
        <f>SUM(EntryFees)</f>
        <v>120</v>
      </c>
      <c r="F13">
        <v>11</v>
      </c>
      <c r="G13">
        <v>16</v>
      </c>
      <c r="H13">
        <v>5</v>
      </c>
      <c r="I13">
        <v>4</v>
      </c>
      <c r="J13">
        <v>5</v>
      </c>
    </row>
    <row r="14" spans="1:10" x14ac:dyDescent="0.25">
      <c r="A14" t="s">
        <v>28</v>
      </c>
      <c r="B14" t="s">
        <v>29</v>
      </c>
      <c r="F14">
        <v>12</v>
      </c>
      <c r="G14">
        <v>4</v>
      </c>
      <c r="H14">
        <v>4</v>
      </c>
      <c r="I14">
        <v>8</v>
      </c>
      <c r="J14">
        <v>4</v>
      </c>
    </row>
    <row r="15" spans="1:10" x14ac:dyDescent="0.25">
      <c r="A15">
        <v>1</v>
      </c>
      <c r="B15" s="4">
        <v>0.7</v>
      </c>
      <c r="F15">
        <v>13</v>
      </c>
      <c r="G15">
        <v>8</v>
      </c>
      <c r="H15">
        <v>4</v>
      </c>
      <c r="I15">
        <v>6</v>
      </c>
      <c r="J15">
        <v>4</v>
      </c>
    </row>
    <row r="16" spans="1:10" x14ac:dyDescent="0.25">
      <c r="A16">
        <v>2</v>
      </c>
      <c r="B16" s="4">
        <v>0.3</v>
      </c>
      <c r="F16">
        <v>14</v>
      </c>
      <c r="G16">
        <v>12</v>
      </c>
      <c r="H16">
        <v>3</v>
      </c>
      <c r="I16">
        <v>16</v>
      </c>
      <c r="J16">
        <v>3</v>
      </c>
    </row>
    <row r="17" spans="1:10" x14ac:dyDescent="0.25">
      <c r="A17">
        <v>3</v>
      </c>
      <c r="B17" s="4">
        <v>0</v>
      </c>
      <c r="F17">
        <v>15</v>
      </c>
      <c r="G17">
        <v>10</v>
      </c>
      <c r="H17">
        <v>5</v>
      </c>
      <c r="I17">
        <v>2</v>
      </c>
      <c r="J17">
        <v>5</v>
      </c>
    </row>
    <row r="18" spans="1:10" x14ac:dyDescent="0.25">
      <c r="B18" s="4">
        <v>0</v>
      </c>
      <c r="F18">
        <v>16</v>
      </c>
      <c r="G18">
        <v>14</v>
      </c>
      <c r="H18">
        <v>4</v>
      </c>
      <c r="I18">
        <v>14</v>
      </c>
      <c r="J18">
        <v>4</v>
      </c>
    </row>
    <row r="19" spans="1:10" x14ac:dyDescent="0.25">
      <c r="B19" s="4">
        <v>0</v>
      </c>
      <c r="F19">
        <v>17</v>
      </c>
      <c r="G19">
        <v>18</v>
      </c>
      <c r="H19">
        <v>3</v>
      </c>
      <c r="I19">
        <v>18</v>
      </c>
      <c r="J19">
        <v>3</v>
      </c>
    </row>
    <row r="20" spans="1:10" x14ac:dyDescent="0.25">
      <c r="B20" s="4">
        <v>0</v>
      </c>
      <c r="F20">
        <v>18</v>
      </c>
      <c r="G20">
        <v>6</v>
      </c>
      <c r="H20">
        <v>4</v>
      </c>
      <c r="I20">
        <v>12</v>
      </c>
      <c r="J20">
        <v>4</v>
      </c>
    </row>
    <row r="21" spans="1:10" x14ac:dyDescent="0.25">
      <c r="F21" t="s">
        <v>41</v>
      </c>
      <c r="G21" t="str">
        <f>IF(SUM(_xlfn.SEQUENCE(18,1))&lt;&gt;SUM(G3:G20),"Problem","OK")</f>
        <v>OK</v>
      </c>
      <c r="H21">
        <f>SUM(H3:H20)</f>
        <v>72</v>
      </c>
      <c r="I21" t="str">
        <f>IF(SUM(_xlfn.SEQUENCE(18,1))&lt;&gt;SUM(I3:I20),"Problem","OK")</f>
        <v>OK</v>
      </c>
      <c r="J21">
        <f>SUM(J3:J20)</f>
        <v>72</v>
      </c>
    </row>
  </sheetData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FAC8D-0608-4A0E-88BA-4AEA46B06F99}">
  <dimension ref="A1:G30"/>
  <sheetViews>
    <sheetView workbookViewId="0">
      <selection activeCell="A5" sqref="A5"/>
    </sheetView>
  </sheetViews>
  <sheetFormatPr defaultRowHeight="15" x14ac:dyDescent="0.25"/>
  <cols>
    <col min="1" max="1" width="11" bestFit="1" customWidth="1"/>
    <col min="6" max="6" width="15.5703125" customWidth="1"/>
    <col min="7" max="7" width="17.42578125" customWidth="1"/>
  </cols>
  <sheetData>
    <row r="1" spans="1:7" x14ac:dyDescent="0.25">
      <c r="A1" t="s">
        <v>52</v>
      </c>
    </row>
    <row r="2" spans="1:7" x14ac:dyDescent="0.25">
      <c r="A2" t="str" cm="1">
        <f t="array" aca="1" ref="A2:B4" ca="1">_xlfn.LET(_xlpm.results,_xlfn._xlws.FILTER('2023 Jan HAF MAST Scoresheet'!$A$1:$T$200,ISNUMBER(FIND("Net",'2023 Jan HAF MAST Scoresheet'!$A$1:$A$200))*NOT('2023 Jan HAF MAST Scoresheet'!$T$1:$T$200="")),_xlpm.empty,ISERROR(ROWS(_xlpm.results)),IF(_xlpm.empty,"None",_xlfn._xlws.SORT(_xlfn._xlws.FILTER(_xlpm.results,{1,0,0,0,0,0,0,0,0,0,0,0,0,0,0,0,0,0,0,1},""),2)))</f>
        <v>Team 1 Net</v>
      </c>
      <c r="B2">
        <f ca="1"/>
        <v>68</v>
      </c>
      <c r="C2">
        <f ca="1">IF(ISNA(_xlfn.RANK.EQ(B2,$B$2:$B$10,1)),"",_xlfn.RANK.EQ(B2,$B$2:$B$10,1))</f>
        <v>1</v>
      </c>
      <c r="D2" t="str">
        <f ca="1">IF(C2="","",IF(COUNTIF($C$2:$C$10,C22)&gt;1,CONCATENATE("T",C2),TEXT(C2,"0")))</f>
        <v>1</v>
      </c>
      <c r="E2" s="15">
        <f ca="1">IF(C2="","",IF(ISNA(VLOOKUP(C2,PlacePayouts,1,FALSE)),0,AVERAGE(OFFSET(PlacePayouts,VLOOKUP(C2,PlacePayouts,1,FALSE)-1,1,COUNTIF(C:C,C2)))*Kitty))</f>
        <v>84</v>
      </c>
      <c r="F2" t="str" cm="1">
        <f t="array" aca="1" ref="F2" ca="1">IF(OR(A2="None",A2=""),"",_xlfn._xlws.FILTER(_xlfn._xlws.FILTER(PlayerInfo,(PlayerTeamNo=VALUE(MID(A2,FIND(" Net",A2)-1,1)))*(PlayerPlayerNo=1),{"","","","","","",""}),{1,0,0,0,0,0,0}))</f>
        <v>Sam Ferris</v>
      </c>
      <c r="G2" t="str" cm="1">
        <f t="array" aca="1" ref="G2" ca="1">IF(OR(A2="None",A2=""),"",_xlfn._xlws.FILTER(_xlfn._xlws.FILTER(PlayerInfo,(PlayerTeamNo=VALUE(MID(A2,FIND(" Net",A2)-1,1)))*(PlayerPlayerNo=2),{"","","","","","",""}),{1,0,0,0,0,0,0}))</f>
        <v>Dawn Ferris</v>
      </c>
    </row>
    <row r="3" spans="1:7" x14ac:dyDescent="0.25">
      <c r="A3" t="str">
        <f ca="1"/>
        <v>Team 3 Net</v>
      </c>
      <c r="B3">
        <f ca="1"/>
        <v>73</v>
      </c>
      <c r="C3">
        <f t="shared" ref="C3:C9" ca="1" si="0">IF(ISNA(_xlfn.RANK.EQ(B3,$B$2:$B$10,1)),"",_xlfn.RANK.EQ(B3,$B$2:$B$10,1))</f>
        <v>2</v>
      </c>
      <c r="D3" t="str">
        <f t="shared" ref="D3:D5" ca="1" si="1">IF(C3="","",IF(COUNTIF($C$2:$C$10,C23)&gt;1,CONCATENATE("T",C3),TEXT(C3,"0")))</f>
        <v>2</v>
      </c>
      <c r="E3" s="15">
        <f ca="1">IF(C3="","",IF(ISNA(VLOOKUP(C3,PlacePayouts,1,FALSE)),0,AVERAGE(OFFSET(PlacePayouts,VLOOKUP(C3,PlacePayouts,1,FALSE)-1,1,COUNTIF(C:C,C3)))*Kitty))</f>
        <v>36</v>
      </c>
      <c r="F3" t="str" cm="1">
        <f t="array" aca="1" ref="F3" ca="1">IF(OR(A3="None",A3=""),"",_xlfn._xlws.FILTER(_xlfn._xlws.FILTER(PlayerInfo,(PlayerTeamNo=VALUE(MID(A3,FIND(" Net",A3)-1,1)))*(PlayerPlayerNo=1),{"","","","","","",""}),{1,0,0,0,0,0,0}))</f>
        <v>Pete Friesen</v>
      </c>
      <c r="G3" t="str" cm="1">
        <f t="array" aca="1" ref="G3" ca="1">IF(OR(A3="None",A3=""),"",_xlfn._xlws.FILTER(_xlfn._xlws.FILTER(PlayerInfo,(PlayerTeamNo=VALUE(MID(A3,FIND(" Net",A3)-1,1)))*(PlayerPlayerNo=2),{"","","","","","",""}),{1,0,0,0,0,0,0}))</f>
        <v>Marcus Fast</v>
      </c>
    </row>
    <row r="4" spans="1:7" x14ac:dyDescent="0.25">
      <c r="A4" t="str">
        <f ca="1"/>
        <v>Team 2 Net</v>
      </c>
      <c r="B4">
        <f ca="1"/>
        <v>79</v>
      </c>
      <c r="C4">
        <f t="shared" ca="1" si="0"/>
        <v>3</v>
      </c>
      <c r="D4" t="str">
        <f t="shared" ca="1" si="1"/>
        <v>3</v>
      </c>
      <c r="E4" s="15">
        <f ca="1">IF(C4="","",IF(ISNA(VLOOKUP(C4,PlacePayouts,1,FALSE)),0,AVERAGE(OFFSET(PlacePayouts,VLOOKUP(C4,PlacePayouts,1,FALSE)-1,1,COUNTIF(C:C,C4)))*Kitty))</f>
        <v>0</v>
      </c>
      <c r="F4" t="str" cm="1">
        <f t="array" aca="1" ref="F4" ca="1">IF(OR(A4="None",A4=""),"",_xlfn._xlws.FILTER(_xlfn._xlws.FILTER(PlayerInfo,(PlayerTeamNo=VALUE(MID(A4,FIND(" Net",A4)-1,1)))*(PlayerPlayerNo=1),{"","","","","","",""}),{1,0,0,0,0,0,0}))</f>
        <v>John Allen</v>
      </c>
      <c r="G4" t="str" cm="1">
        <f t="array" aca="1" ref="G4" ca="1">IF(OR(A4="None",A4=""),"",_xlfn._xlws.FILTER(_xlfn._xlws.FILTER(PlayerInfo,(PlayerTeamNo=VALUE(MID(A4,FIND(" Net",A4)-1,1)))*(PlayerPlayerNo=2),{"","","","","","",""}),{1,0,0,0,0,0,0}))</f>
        <v>Curt Balcerzak</v>
      </c>
    </row>
    <row r="5" spans="1:7" x14ac:dyDescent="0.25">
      <c r="C5" t="str">
        <f t="shared" ca="1" si="0"/>
        <v/>
      </c>
      <c r="D5" t="str">
        <f t="shared" ca="1" si="1"/>
        <v/>
      </c>
      <c r="E5" s="15" t="str">
        <f ca="1">IF(C5="","",IF(ISNA(VLOOKUP(C5,PlacePayouts,1,FALSE)),0,AVERAGE(OFFSET(PlacePayouts,VLOOKUP(C5,PlacePayouts,1,FALSE)-1,1,COUNTIF(C:C,C5)))*Kitty))</f>
        <v/>
      </c>
      <c r="F5" t="str" cm="1">
        <f t="array" ref="F5">IF(OR(A5="None",A5=""),"",_xlfn._xlws.FILTER(_xlfn._xlws.FILTER(PlayerInfo,(PlayerTeamNo=VALUE(MID(A5,FIND(" Net",A5)-1,1)))*(PlayerPlayerNo=1),{"","","","","","",""}),{1,0,0,0,0,0,0}))</f>
        <v/>
      </c>
      <c r="G5" t="str" cm="1">
        <f t="array" ref="G5">IF(OR(A5="None",A5=""),"",_xlfn._xlws.FILTER(_xlfn._xlws.FILTER(PlayerInfo,(PlayerTeamNo=VALUE(MID(A5,FIND(" Net",A5)-1,1)))*(PlayerPlayerNo=2),{"","","","","","",""}),{1,0,0,0,0,0,0}))</f>
        <v/>
      </c>
    </row>
    <row r="6" spans="1:7" x14ac:dyDescent="0.25">
      <c r="C6" t="str">
        <f t="shared" ca="1" si="0"/>
        <v/>
      </c>
      <c r="D6" t="str">
        <f ca="1">IF(C6="","",IF(COUNTIF($D$2:$D$10,C6)&gt;1,CONCATENATE("T",C6),TEXT(C6,"0")))</f>
        <v/>
      </c>
      <c r="E6" s="15" t="str">
        <f ca="1">IF(C6="","",IF(ISNA(VLOOKUP(C6,Front9Payouts,1,FALSE)),0,AVERAGE(OFFSET(Front9Payouts,VLOOKUP(C6,Front9Payouts,1,FALSE)-1,1,COUNTIF(C:C,C6)))*Kitty))</f>
        <v/>
      </c>
      <c r="F6" t="str" cm="1">
        <f t="array" ref="F6">IF(OR(A6="None",A6=""),"",_xlfn._xlws.FILTER(_xlfn._xlws.FILTER(PlayerInfo,(PlayerTeamNo=VALUE(MID(A6,FIND(" Net",A6)-1,1)))*(PlayerPlayerNo=1),{"","","","","","",""}),{1,0,0,0,0,0,0}))</f>
        <v/>
      </c>
      <c r="G6" t="str" cm="1">
        <f t="array" ref="G6">IF(OR(A6="None",A6=""),"",_xlfn._xlws.FILTER(_xlfn._xlws.FILTER(PlayerInfo,(PlayerTeamNo=VALUE(MID(A6,FIND(" Net",A6)-1,1)))*(PlayerPlayerNo=2),{"","","","","","",""}),{1,0,0,0,0,0,0}))</f>
        <v/>
      </c>
    </row>
    <row r="7" spans="1:7" x14ac:dyDescent="0.25">
      <c r="C7" t="str">
        <f t="shared" ca="1" si="0"/>
        <v/>
      </c>
      <c r="D7" t="str">
        <f ca="1">IF(C7="","",IF(COUNTIF($D$2:$D$10,C7)&gt;1,CONCATENATE("T",C7),TEXT(C7,"0")))</f>
        <v/>
      </c>
      <c r="E7" s="15" t="str">
        <f ca="1">IF(C7="","",IF(ISNA(VLOOKUP(C7,Front9Payouts,1,FALSE)),0,AVERAGE(OFFSET(Front9Payouts,VLOOKUP(C7,Front9Payouts,1,FALSE)-1,1,COUNTIF(C:C,C7)))*Kitty))</f>
        <v/>
      </c>
      <c r="F7" t="str" cm="1">
        <f t="array" ref="F7">IF(OR(A7="None",A7=""),"",_xlfn._xlws.FILTER(_xlfn._xlws.FILTER(PlayerInfo,(PlayerTeamNo=VALUE(MID(A7,FIND(" Net",A7)-1,1)))*(PlayerPlayerNo=1),{"","","","","","",""}),{1,0,0,0,0,0,0}))</f>
        <v/>
      </c>
      <c r="G7" t="str" cm="1">
        <f t="array" ref="G7">IF(OR(A7="None",A7=""),"",_xlfn._xlws.FILTER(_xlfn._xlws.FILTER(PlayerInfo,(PlayerTeamNo=VALUE(MID(A7,FIND(" Net",A7)-1,1)))*(PlayerPlayerNo=2),{"","","","","","",""}),{1,0,0,0,0,0,0}))</f>
        <v/>
      </c>
    </row>
    <row r="8" spans="1:7" x14ac:dyDescent="0.25">
      <c r="C8" t="str">
        <f t="shared" ca="1" si="0"/>
        <v/>
      </c>
      <c r="D8" t="str">
        <f ca="1">IF(C8="","",IF(COUNTIF($D$2:$D$10,C8)&gt;1,CONCATENATE("T",C8),TEXT(C8,"0")))</f>
        <v/>
      </c>
      <c r="E8" s="15" t="str">
        <f ca="1">IF(C8="","",IF(ISNA(VLOOKUP(C8,Front9Payouts,1,FALSE)),0,AVERAGE(OFFSET(Front9Payouts,VLOOKUP(C8,Front9Payouts,1,FALSE)-1,1,COUNTIF(C:C,C8)))*Kitty))</f>
        <v/>
      </c>
      <c r="F8" t="str" cm="1">
        <f t="array" ref="F8">IF(OR(A8="None",A8=""),"",_xlfn._xlws.FILTER(_xlfn._xlws.FILTER(PlayerInfo,(PlayerTeamNo=VALUE(MID(A8,FIND(" Net",A8)-1,1)))*(PlayerPlayerNo=1),{"","","","","","",""}),{1,0,0,0,0,0,0}))</f>
        <v/>
      </c>
      <c r="G8" t="str" cm="1">
        <f t="array" ref="G8">IF(OR(A8="None",A8=""),"",_xlfn._xlws.FILTER(_xlfn._xlws.FILTER(PlayerInfo,(PlayerTeamNo=VALUE(MID(A8,FIND(" Net",A8)-1,1)))*(PlayerPlayerNo=2),{"","","","","","",""}),{1,0,0,0,0,0,0}))</f>
        <v/>
      </c>
    </row>
    <row r="9" spans="1:7" x14ac:dyDescent="0.25">
      <c r="C9" t="str">
        <f t="shared" ca="1" si="0"/>
        <v/>
      </c>
      <c r="D9" t="str">
        <f ca="1">IF(C9="","",IF(COUNTIF($D$2:$D$10,C9)&gt;1,CONCATENATE("T",C9),TEXT(C9,"0")))</f>
        <v/>
      </c>
      <c r="E9" s="15" t="str">
        <f ca="1">IF(C9="","",IF(ISNA(VLOOKUP(C9,Front9Payouts,1,FALSE)),0,AVERAGE(OFFSET(Front9Payouts,VLOOKUP(C9,Front9Payouts,1,FALSE)-1,1,COUNTIF(C:C,C9)))*Kitty))</f>
        <v/>
      </c>
      <c r="F9" t="str" cm="1">
        <f t="array" ref="F9">IF(OR(A9="None",A9=""),"",_xlfn._xlws.FILTER(_xlfn._xlws.FILTER(PlayerInfo,(PlayerTeamNo=VALUE(MID(A9,FIND(" Net",A9)-1,1)))*(PlayerPlayerNo=1),{"","","","","","",""}),{1,0,0,0,0,0,0}))</f>
        <v/>
      </c>
      <c r="G9" t="str" cm="1">
        <f t="array" ref="G9">IF(OR(A9="None",A9=""),"",_xlfn._xlws.FILTER(_xlfn._xlws.FILTER(PlayerInfo,(PlayerTeamNo=VALUE(MID(A9,FIND(" Net",A9)-1,1)))*(PlayerPlayerNo=2),{"","","","","","",""}),{1,0,0,0,0,0,0}))</f>
        <v/>
      </c>
    </row>
    <row r="10" spans="1:7" x14ac:dyDescent="0.25">
      <c r="F10" t="str" cm="1">
        <f t="array" ref="F10">IF(OR(A10="None",A10=""),"",_xlfn._xlws.FILTER(_xlfn._xlws.FILTER(PlayerInfo,(PlayerTeamNo=VALUE(MID(A10,FIND(" Net",A10)-1,1)))*(PlayerPlayerNo=1),{"","","","","","",""}),{1,0,0,0,0,0,0}))</f>
        <v/>
      </c>
      <c r="G10" t="str" cm="1">
        <f t="array" ref="G10">IF(OR(A10="None",A10=""),"",_xlfn._xlws.FILTER(_xlfn._xlws.FILTER(PlayerInfo,(PlayerTeamNo=VALUE(MID(A10,FIND(" Net",A10)-1,1)))*(PlayerPlayerNo=2),{"","","","","","",""}),{1,0,0,0,0,0,0}))</f>
        <v/>
      </c>
    </row>
    <row r="11" spans="1:7" x14ac:dyDescent="0.25">
      <c r="F11" t="str" cm="1">
        <f t="array" ref="F11">IF(OR(A11="None",A11=""),"",_xlfn._xlws.FILTER(_xlfn._xlws.FILTER(PlayerInfo,(PlayerTeamNo=VALUE(MID(A11,FIND(" Net",A11)-1,1)))*(PlayerPlayerNo=1),{"","","","","","",""}),{1,0,0,0,0,0,0}))</f>
        <v/>
      </c>
      <c r="G11" t="str" cm="1">
        <f t="array" ref="G11">IF(OR(A11="None",A11=""),"",_xlfn._xlws.FILTER(_xlfn._xlws.FILTER(PlayerInfo,(PlayerTeamNo=VALUE(MID(A11,FIND(" Net",A11)-1,1)))*(PlayerPlayerNo=2),{"","","","","","",""}),{1,0,0,0,0,0,0}))</f>
        <v/>
      </c>
    </row>
    <row r="12" spans="1:7" x14ac:dyDescent="0.25">
      <c r="F12" t="str" cm="1">
        <f t="array" ref="F12">IF(OR(A12="None",A12=""),"",_xlfn._xlws.FILTER(_xlfn._xlws.FILTER(PlayerInfo,(PlayerTeamNo=VALUE(MID(A12,FIND(" Net",A12)-1,1)))*(PlayerPlayerNo=1),{"","","","","","",""}),{1,0,0,0,0,0,0}))</f>
        <v/>
      </c>
      <c r="G12" t="str" cm="1">
        <f t="array" ref="G12">IF(OR(A12="None",A12=""),"",_xlfn._xlws.FILTER(_xlfn._xlws.FILTER(PlayerInfo,(PlayerTeamNo=VALUE(MID(A12,FIND(" Net",A12)-1,1)))*(PlayerPlayerNo=2),{"","","","","","",""}),{1,0,0,0,0,0,0}))</f>
        <v/>
      </c>
    </row>
    <row r="13" spans="1:7" x14ac:dyDescent="0.25">
      <c r="F13" t="str" cm="1">
        <f t="array" ref="F13">IF(OR(A13="None",A13=""),"",_xlfn._xlws.FILTER(_xlfn._xlws.FILTER(PlayerInfo,(PlayerTeamNo=VALUE(MID(A13,FIND(" Net",A13)-1,1)))*(PlayerPlayerNo=1),{"","","","","","",""}),{1,0,0,0,0,0,0}))</f>
        <v/>
      </c>
      <c r="G13" t="str" cm="1">
        <f t="array" ref="G13">IF(OR(A13="None",A13=""),"",_xlfn._xlws.FILTER(_xlfn._xlws.FILTER(PlayerInfo,(PlayerTeamNo=VALUE(MID(A13,FIND(" Net",A13)-1,1)))*(PlayerPlayerNo=2),{"","","","","","",""}),{1,0,0,0,0,0,0}))</f>
        <v/>
      </c>
    </row>
    <row r="14" spans="1:7" x14ac:dyDescent="0.25">
      <c r="F14" t="str" cm="1">
        <f t="array" ref="F14">IF(OR(A14="None",A14=""),"",_xlfn._xlws.FILTER(_xlfn._xlws.FILTER(PlayerInfo,(PlayerTeamNo=VALUE(MID(A14,FIND(" Net",A14)-1,1)))*(PlayerPlayerNo=1),{"","","","","","",""}),{1,0,0,0,0,0,0}))</f>
        <v/>
      </c>
      <c r="G14" t="str" cm="1">
        <f t="array" ref="G14">IF(OR(A14="None",A14=""),"",_xlfn._xlws.FILTER(_xlfn._xlws.FILTER(PlayerInfo,(PlayerTeamNo=VALUE(MID(A14,FIND(" Net",A14)-1,1)))*(PlayerPlayerNo=2),{"","","","","","",""}),{1,0,0,0,0,0,0}))</f>
        <v/>
      </c>
    </row>
    <row r="15" spans="1:7" x14ac:dyDescent="0.25">
      <c r="F15" t="str" cm="1">
        <f t="array" ref="F15">IF(OR(A15="None",A15=""),"",_xlfn._xlws.FILTER(_xlfn._xlws.FILTER(PlayerInfo,(PlayerTeamNo=VALUE(MID(A15,FIND(" Net",A15)-1,1)))*(PlayerPlayerNo=1),{"","","","","","",""}),{1,0,0,0,0,0,0}))</f>
        <v/>
      </c>
      <c r="G15" t="str" cm="1">
        <f t="array" ref="G15">IF(OR(A15="None",A15=""),"",_xlfn._xlws.FILTER(_xlfn._xlws.FILTER(PlayerInfo,(PlayerTeamNo=VALUE(MID(A15,FIND(" Net",A15)-1,1)))*(PlayerPlayerNo=2),{"","","","","","",""}),{1,0,0,0,0,0,0}))</f>
        <v/>
      </c>
    </row>
    <row r="16" spans="1:7" x14ac:dyDescent="0.25">
      <c r="F16" t="str" cm="1">
        <f t="array" ref="F16">IF(OR(A16="None",A16=""),"",_xlfn._xlws.FILTER(_xlfn._xlws.FILTER(PlayerInfo,(PlayerTeamNo=VALUE(MID(A16,FIND(" Net",A16)-1,1)))*(PlayerPlayerNo=1),{"","","","","","",""}),{1,0,0,0,0,0,0}))</f>
        <v/>
      </c>
      <c r="G16" t="str" cm="1">
        <f t="array" ref="G16">IF(OR(A16="None",A16=""),"",_xlfn._xlws.FILTER(_xlfn._xlws.FILTER(PlayerInfo,(PlayerTeamNo=VALUE(MID(A16,FIND(" Net",A16)-1,1)))*(PlayerPlayerNo=2),{"","","","","","",""}),{1,0,0,0,0,0,0}))</f>
        <v/>
      </c>
    </row>
    <row r="17" spans="6:7" x14ac:dyDescent="0.25">
      <c r="F17" t="str" cm="1">
        <f t="array" ref="F17">IF(OR(A17="None",A17=""),"",_xlfn._xlws.FILTER(_xlfn._xlws.FILTER(PlayerInfo,(PlayerTeamNo=VALUE(MID(A17,FIND(" Net",A17)-1,1)))*(PlayerPlayerNo=1),{"","","","","","",""}),{1,0,0,0,0,0,0}))</f>
        <v/>
      </c>
      <c r="G17" t="str" cm="1">
        <f t="array" ref="G17">IF(OR(A17="None",A17=""),"",_xlfn._xlws.FILTER(_xlfn._xlws.FILTER(PlayerInfo,(PlayerTeamNo=VALUE(MID(A17,FIND(" Net",A17)-1,1)))*(PlayerPlayerNo=2),{"","","","","","",""}),{1,0,0,0,0,0,0}))</f>
        <v/>
      </c>
    </row>
    <row r="18" spans="6:7" x14ac:dyDescent="0.25">
      <c r="F18" t="str" cm="1">
        <f t="array" ref="F18">IF(OR(A18="None",A18=""),"",_xlfn._xlws.FILTER(_xlfn._xlws.FILTER(PlayerInfo,(PlayerTeamNo=VALUE(MID(A18,FIND(" Net",A18)-1,1)))*(PlayerPlayerNo=1),{"","","","","","",""}),{1,0,0,0,0,0,0}))</f>
        <v/>
      </c>
      <c r="G18" t="str" cm="1">
        <f t="array" ref="G18">IF(OR(A18="None",A18=""),"",_xlfn._xlws.FILTER(_xlfn._xlws.FILTER(PlayerInfo,(PlayerTeamNo=VALUE(MID(A18,FIND(" Net",A18)-1,1)))*(PlayerPlayerNo=2),{"","","","","","",""}),{1,0,0,0,0,0,0}))</f>
        <v/>
      </c>
    </row>
    <row r="19" spans="6:7" x14ac:dyDescent="0.25">
      <c r="F19" t="str" cm="1">
        <f t="array" ref="F19">IF(OR(A19="None",A19=""),"",_xlfn._xlws.FILTER(_xlfn._xlws.FILTER(PlayerInfo,(PlayerTeamNo=VALUE(MID(A19,FIND(" Net",A19)-1,1)))*(PlayerPlayerNo=1),{"","","","","","",""}),{1,0,0,0,0,0,0}))</f>
        <v/>
      </c>
      <c r="G19" t="str" cm="1">
        <f t="array" ref="G19">IF(OR(A19="None",A19=""),"",_xlfn._xlws.FILTER(_xlfn._xlws.FILTER(PlayerInfo,(PlayerTeamNo=VALUE(MID(A19,FIND(" Net",A19)-1,1)))*(PlayerPlayerNo=2),{"","","","","","",""}),{1,0,0,0,0,0,0}))</f>
        <v/>
      </c>
    </row>
    <row r="20" spans="6:7" x14ac:dyDescent="0.25">
      <c r="F20" t="str" cm="1">
        <f t="array" ref="F20">IF(OR(A20="None",A20=""),"",_xlfn._xlws.FILTER(_xlfn._xlws.FILTER(PlayerInfo,(PlayerTeamNo=VALUE(MID(A20,FIND(" Net",A20)-1,1)))*(PlayerPlayerNo=1),{"","","","","","",""}),{1,0,0,0,0,0,0}))</f>
        <v/>
      </c>
      <c r="G20" t="str" cm="1">
        <f t="array" ref="G20">IF(OR(A20="None",A20=""),"",_xlfn._xlws.FILTER(_xlfn._xlws.FILTER(PlayerInfo,(PlayerTeamNo=VALUE(MID(A20,FIND(" Net",A20)-1,1)))*(PlayerPlayerNo=2),{"","","","","","",""}),{1,0,0,0,0,0,0}))</f>
        <v/>
      </c>
    </row>
    <row r="21" spans="6:7" x14ac:dyDescent="0.25">
      <c r="F21" t="str" cm="1">
        <f t="array" ref="F21">IF(OR(A21="None",A21=""),"",_xlfn._xlws.FILTER(_xlfn._xlws.FILTER(PlayerInfo,(PlayerTeamNo=VALUE(MID(A21,FIND(" Net",A21)-1,1)))*(PlayerPlayerNo=1),{"","","","","","",""}),{1,0,0,0,0,0,0}))</f>
        <v/>
      </c>
      <c r="G21" t="str" cm="1">
        <f t="array" ref="G21">IF(OR(A21="None",A21=""),"",_xlfn._xlws.FILTER(_xlfn._xlws.FILTER(PlayerInfo,(PlayerTeamNo=VALUE(MID(A21,FIND(" Net",A21)-1,1)))*(PlayerPlayerNo=2),{"","","","","","",""}),{1,0,0,0,0,0,0}))</f>
        <v/>
      </c>
    </row>
    <row r="22" spans="6:7" x14ac:dyDescent="0.25">
      <c r="F22" t="str" cm="1">
        <f t="array" ref="F22">IF(OR(A22="None",A22=""),"",_xlfn._xlws.FILTER(_xlfn._xlws.FILTER(PlayerInfo,(PlayerTeamNo=VALUE(MID(A22,FIND(" Net",A22)-1,1)))*(PlayerPlayerNo=1),{"","","","","","",""}),{1,0,0,0,0,0,0}))</f>
        <v/>
      </c>
      <c r="G22" t="str" cm="1">
        <f t="array" ref="G22">IF(OR(A22="None",A22=""),"",_xlfn._xlws.FILTER(_xlfn._xlws.FILTER(PlayerInfo,(PlayerTeamNo=VALUE(MID(A22,FIND(" Net",A22)-1,1)))*(PlayerPlayerNo=2),{"","","","","","",""}),{1,0,0,0,0,0,0}))</f>
        <v/>
      </c>
    </row>
    <row r="23" spans="6:7" x14ac:dyDescent="0.25">
      <c r="F23" t="str" cm="1">
        <f t="array" ref="F23">IF(OR(A23="None",A23=""),"",_xlfn._xlws.FILTER(_xlfn._xlws.FILTER(PlayerInfo,(PlayerTeamNo=VALUE(MID(A23,FIND(" Net",A23)-1,1)))*(PlayerPlayerNo=1),{"","","","","","",""}),{1,0,0,0,0,0,0}))</f>
        <v/>
      </c>
      <c r="G23" t="str" cm="1">
        <f t="array" ref="G23">IF(OR(A23="None",A23=""),"",_xlfn._xlws.FILTER(_xlfn._xlws.FILTER(PlayerInfo,(PlayerTeamNo=VALUE(MID(A23,FIND(" Net",A23)-1,1)))*(PlayerPlayerNo=2),{"","","","","","",""}),{1,0,0,0,0,0,0}))</f>
        <v/>
      </c>
    </row>
    <row r="24" spans="6:7" x14ac:dyDescent="0.25">
      <c r="F24" t="str" cm="1">
        <f t="array" ref="F24">IF(OR(A24="None",A24=""),"",_xlfn._xlws.FILTER(_xlfn._xlws.FILTER(PlayerInfo,(PlayerTeamNo=VALUE(MID(A24,FIND(" Net",A24)-1,1)))*(PlayerPlayerNo=1),{"","","","","","",""}),{1,0,0,0,0,0,0}))</f>
        <v/>
      </c>
      <c r="G24" t="str" cm="1">
        <f t="array" ref="G24">IF(OR(A24="None",A24=""),"",_xlfn._xlws.FILTER(_xlfn._xlws.FILTER(PlayerInfo,(PlayerTeamNo=VALUE(MID(A24,FIND(" Net",A24)-1,1)))*(PlayerPlayerNo=2),{"","","","","","",""}),{1,0,0,0,0,0,0}))</f>
        <v/>
      </c>
    </row>
    <row r="25" spans="6:7" x14ac:dyDescent="0.25">
      <c r="F25" t="str" cm="1">
        <f t="array" ref="F25">IF(OR(A25="None",A25=""),"",_xlfn._xlws.FILTER(_xlfn._xlws.FILTER(PlayerInfo,(PlayerTeamNo=VALUE(MID(A25,FIND(" Net",A25)-1,1)))*(PlayerPlayerNo=1),{"","","","","","",""}),{1,0,0,0,0,0,0}))</f>
        <v/>
      </c>
      <c r="G25" t="str" cm="1">
        <f t="array" ref="G25">IF(OR(A25="None",A25=""),"",_xlfn._xlws.FILTER(_xlfn._xlws.FILTER(PlayerInfo,(PlayerTeamNo=VALUE(MID(A25,FIND(" Net",A25)-1,1)))*(PlayerPlayerNo=2),{"","","","","","",""}),{1,0,0,0,0,0,0}))</f>
        <v/>
      </c>
    </row>
    <row r="26" spans="6:7" x14ac:dyDescent="0.25">
      <c r="F26" t="str" cm="1">
        <f t="array" ref="F26">IF(OR(A26="None",A26=""),"",_xlfn._xlws.FILTER(_xlfn._xlws.FILTER(PlayerInfo,(PlayerTeamNo=VALUE(MID(A26,FIND(" Net",A26)-1,1)))*(PlayerPlayerNo=1),{"","","","","","",""}),{1,0,0,0,0,0,0}))</f>
        <v/>
      </c>
      <c r="G26" t="str" cm="1">
        <f t="array" ref="G26">IF(OR(A26="None",A26=""),"",_xlfn._xlws.FILTER(_xlfn._xlws.FILTER(PlayerInfo,(PlayerTeamNo=VALUE(MID(A26,FIND(" Net",A26)-1,1)))*(PlayerPlayerNo=2),{"","","","","","",""}),{1,0,0,0,0,0,0}))</f>
        <v/>
      </c>
    </row>
    <row r="27" spans="6:7" x14ac:dyDescent="0.25">
      <c r="F27" t="str" cm="1">
        <f t="array" ref="F27">IF(OR(A27="None",A27=""),"",_xlfn._xlws.FILTER(_xlfn._xlws.FILTER(PlayerInfo,(PlayerTeamNo=VALUE(MID(A27,FIND(" Net",A27)-1,1)))*(PlayerPlayerNo=1),{"","","","","","",""}),{1,0,0,0,0,0,0}))</f>
        <v/>
      </c>
      <c r="G27" t="str" cm="1">
        <f t="array" ref="G27">IF(OR(A27="None",A27=""),"",_xlfn._xlws.FILTER(_xlfn._xlws.FILTER(PlayerInfo,(PlayerTeamNo=VALUE(MID(A27,FIND(" Net",A27)-1,1)))*(PlayerPlayerNo=2),{"","","","","","",""}),{1,0,0,0,0,0,0}))</f>
        <v/>
      </c>
    </row>
    <row r="28" spans="6:7" x14ac:dyDescent="0.25">
      <c r="F28" t="str" cm="1">
        <f t="array" ref="F28">IF(OR(A28="None",A28=""),"",_xlfn._xlws.FILTER(_xlfn._xlws.FILTER(PlayerInfo,(PlayerTeamNo=VALUE(MID(A28,FIND(" Net",A28)-1,1)))*(PlayerPlayerNo=1),{"","","","","","",""}),{1,0,0,0,0,0,0}))</f>
        <v/>
      </c>
      <c r="G28" t="str" cm="1">
        <f t="array" ref="G28">IF(OR(A28="None",A28=""),"",_xlfn._xlws.FILTER(_xlfn._xlws.FILTER(PlayerInfo,(PlayerTeamNo=VALUE(MID(A28,FIND(" Net",A28)-1,1)))*(PlayerPlayerNo=2),{"","","","","","",""}),{1,0,0,0,0,0,0}))</f>
        <v/>
      </c>
    </row>
    <row r="29" spans="6:7" x14ac:dyDescent="0.25">
      <c r="F29" t="str" cm="1">
        <f t="array" ref="F29">IF(OR(A29="None",A29=""),"",_xlfn._xlws.FILTER(_xlfn._xlws.FILTER(PlayerInfo,(PlayerTeamNo=VALUE(MID(A29,FIND(" Net",A29)-1,1)))*(PlayerPlayerNo=1),{"","","","","","",""}),{1,0,0,0,0,0,0}))</f>
        <v/>
      </c>
      <c r="G29" t="str" cm="1">
        <f t="array" ref="G29">IF(OR(A29="None",A29=""),"",_xlfn._xlws.FILTER(_xlfn._xlws.FILTER(PlayerInfo,(PlayerTeamNo=VALUE(MID(A29,FIND(" Net",A29)-1,1)))*(PlayerPlayerNo=2),{"","","","","","",""}),{1,0,0,0,0,0,0}))</f>
        <v/>
      </c>
    </row>
    <row r="30" spans="6:7" x14ac:dyDescent="0.25">
      <c r="F30" t="str" cm="1">
        <f t="array" ref="F30">IF(OR(A30="None",A30=""),"",_xlfn._xlws.FILTER(_xlfn._xlws.FILTER(PlayerInfo,(PlayerTeamNo=VALUE(MID(A30,FIND(" Net",A30)-1,1)))*(PlayerPlayerNo=1),{"","","","","","",""}),{1,0,0,0,0,0,0}))</f>
        <v/>
      </c>
      <c r="G30" t="str" cm="1">
        <f t="array" ref="G30">IF(OR(A30="None",A30=""),"",_xlfn._xlws.FILTER(_xlfn._xlws.FILTER(PlayerInfo,(PlayerTeamNo=VALUE(MID(A30,FIND(" Net",A30)-1,1)))*(PlayerPlayerNo=2),{"","","","","","",""}),{1,0,0,0,0,0,0}))</f>
        <v/>
      </c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19</vt:i4>
      </vt:variant>
    </vt:vector>
  </HeadingPairs>
  <TitlesOfParts>
    <vt:vector size="23" baseType="lpstr">
      <vt:lpstr>2023 Jan HAF MAST Scoresheet</vt:lpstr>
      <vt:lpstr>Players</vt:lpstr>
      <vt:lpstr>Course &amp; Tourney</vt:lpstr>
      <vt:lpstr>Results</vt:lpstr>
      <vt:lpstr>EntryFees</vt:lpstr>
      <vt:lpstr>HandicapAllowance</vt:lpstr>
      <vt:lpstr>HoleHandicapF</vt:lpstr>
      <vt:lpstr>HoleHandicapM</vt:lpstr>
      <vt:lpstr>HoleInfo</vt:lpstr>
      <vt:lpstr>HoleParF</vt:lpstr>
      <vt:lpstr>HoleParM</vt:lpstr>
      <vt:lpstr>Kitty</vt:lpstr>
      <vt:lpstr>MensTees</vt:lpstr>
      <vt:lpstr>PlacePayouts</vt:lpstr>
      <vt:lpstr>PlayerGender</vt:lpstr>
      <vt:lpstr>PlayerHandicaps</vt:lpstr>
      <vt:lpstr>PlayerInfo</vt:lpstr>
      <vt:lpstr>PlayerNames</vt:lpstr>
      <vt:lpstr>PlayerPlayerNo</vt:lpstr>
      <vt:lpstr>PlayerTeamNo</vt:lpstr>
      <vt:lpstr>PlayerTees</vt:lpstr>
      <vt:lpstr>'2023 Jan HAF MAST Scoresheet'!Print_Area</vt:lpstr>
      <vt:lpstr>WomensTees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Dad's Gaming PC</cp:lastModifiedBy>
  <cp:lastPrinted>2023-01-25T02:28:23Z</cp:lastPrinted>
  <dcterms:created xsi:type="dcterms:W3CDTF">2020-11-08T06:36:47Z</dcterms:created>
  <dcterms:modified xsi:type="dcterms:W3CDTF">2023-01-25T02:43:57Z</dcterms:modified>
</cp:coreProperties>
</file>