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d's Gaming PC\Documents\John Personal\"/>
    </mc:Choice>
  </mc:AlternateContent>
  <xr:revisionPtr revIDLastSave="0" documentId="13_ncr:1_{07C29C77-AF66-404B-8422-283CB5B9B707}" xr6:coauthVersionLast="47" xr6:coauthVersionMax="47" xr10:uidLastSave="{00000000-0000-0000-0000-000000000000}"/>
  <bookViews>
    <workbookView xWindow="-120" yWindow="-120" windowWidth="29040" windowHeight="15840" xr2:uid="{880D7685-431A-41D2-A8D1-E4D187F5A7EF}"/>
  </bookViews>
  <sheets>
    <sheet name="Scoresheet" sheetId="1" r:id="rId1"/>
    <sheet name="Players" sheetId="2" r:id="rId2"/>
    <sheet name="Course &amp; Tourney" sheetId="3" r:id="rId3"/>
    <sheet name="Peoria" sheetId="4" r:id="rId4"/>
    <sheet name="Skins" sheetId="5" r:id="rId5"/>
  </sheets>
  <definedNames>
    <definedName name="EntryFees">Players!$F$2:$F$5</definedName>
    <definedName name="Handicap_Allowance">'Course &amp; Tourney'!$B$10</definedName>
    <definedName name="HoleHandicapF">'Course &amp; Tourney'!$I$3:$I$20</definedName>
    <definedName name="HoleHandicapM">'Course &amp; Tourney'!$G$3:$G$20</definedName>
    <definedName name="HoleInfo">'Course &amp; Tourney'!$F$3:$F$20</definedName>
    <definedName name="HoleParF">'Course &amp; Tourney'!$J$3:$J$20</definedName>
    <definedName name="HoleParM">'Course &amp; Tourney'!$H$3:$H$20</definedName>
    <definedName name="Kitty">'Course &amp; Tourney'!$B$14</definedName>
    <definedName name="Max_Handicap">'Course &amp; Tourney'!$B$11</definedName>
    <definedName name="MensTees">'Course &amp; Tourney'!$B$2:$E$5</definedName>
    <definedName name="PlacePayouts">'Course &amp; Tourney'!$A$16:$B$21</definedName>
    <definedName name="PlayerGender">Players!$D$2:$D$5</definedName>
    <definedName name="PlayerHandicaps">Players!$B$2:$B$5</definedName>
    <definedName name="PlayerNames">Players!$A$2:$A$5</definedName>
    <definedName name="PlayerPlayerNo">Players!$C$2:$C$5</definedName>
    <definedName name="PlayerTees">Players!$E$2:$E$5</definedName>
    <definedName name="WomensTees">'Course &amp; Tourney'!$B$6:$E$9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30" i="5" l="1"/>
  <c r="U29" i="5"/>
  <c r="U28" i="5"/>
  <c r="U27" i="5"/>
  <c r="U26" i="5"/>
  <c r="U25" i="5"/>
  <c r="U24" i="5"/>
  <c r="U23" i="5"/>
  <c r="U22" i="5"/>
  <c r="U21" i="5"/>
  <c r="U20" i="5"/>
  <c r="U19" i="5"/>
  <c r="U18" i="5"/>
  <c r="U17" i="5"/>
  <c r="U16" i="5"/>
  <c r="U15" i="5"/>
  <c r="U14" i="5"/>
  <c r="U13" i="5"/>
  <c r="U12" i="5"/>
  <c r="U11" i="5"/>
  <c r="U10" i="5"/>
  <c r="U9" i="5"/>
  <c r="U8" i="5"/>
  <c r="U7" i="5"/>
  <c r="T30" i="5" a="1"/>
  <c r="T30" i="5" s="1"/>
  <c r="T29" i="5" a="1"/>
  <c r="T29" i="5" s="1"/>
  <c r="T28" i="5" a="1"/>
  <c r="T28" i="5" s="1"/>
  <c r="T27" i="5" a="1"/>
  <c r="T27" i="5" s="1"/>
  <c r="T26" i="5" a="1"/>
  <c r="T26" i="5" s="1"/>
  <c r="T25" i="5" a="1"/>
  <c r="T25" i="5" s="1"/>
  <c r="T24" i="5" a="1"/>
  <c r="T24" i="5" s="1"/>
  <c r="T23" i="5" a="1"/>
  <c r="T23" i="5" s="1"/>
  <c r="T22" i="5" a="1"/>
  <c r="T22" i="5" s="1"/>
  <c r="T21" i="5" a="1"/>
  <c r="T21" i="5" s="1"/>
  <c r="T20" i="5" a="1"/>
  <c r="T20" i="5" s="1"/>
  <c r="T19" i="5" a="1"/>
  <c r="T19" i="5" s="1"/>
  <c r="T18" i="5" a="1"/>
  <c r="T18" i="5" s="1"/>
  <c r="T17" i="5" a="1"/>
  <c r="T17" i="5" s="1"/>
  <c r="T16" i="5" a="1"/>
  <c r="T16" i="5" s="1"/>
  <c r="T15" i="5" a="1"/>
  <c r="T15" i="5" s="1"/>
  <c r="T14" i="5" a="1"/>
  <c r="T14" i="5" s="1"/>
  <c r="T13" i="5" a="1"/>
  <c r="T13" i="5" s="1"/>
  <c r="T12" i="5" a="1"/>
  <c r="T12" i="5" s="1"/>
  <c r="T11" i="5" a="1"/>
  <c r="T11" i="5" s="1"/>
  <c r="T10" i="5" a="1"/>
  <c r="T10" i="5" s="1"/>
  <c r="T9" i="5" a="1"/>
  <c r="T9" i="5" s="1"/>
  <c r="T8" i="5" a="1"/>
  <c r="T8" i="5" s="1"/>
  <c r="T7" i="5" a="1"/>
  <c r="T7" i="5" s="1"/>
  <c r="U14" i="1"/>
  <c r="U11" i="1"/>
  <c r="U8" i="1"/>
  <c r="U5" i="1"/>
  <c r="B16" i="1" a="1"/>
  <c r="B16" i="1"/>
  <c r="B15" i="1" a="1"/>
  <c r="B15" i="1"/>
  <c r="B13" i="1" a="1"/>
  <c r="B13" i="1"/>
  <c r="B12" i="1" a="1"/>
  <c r="B12" i="1"/>
  <c r="B10" i="1" a="1"/>
  <c r="B10" i="1"/>
  <c r="B9" i="1" a="1"/>
  <c r="B9" i="1"/>
  <c r="B7" i="1" a="1"/>
  <c r="B7" i="1"/>
  <c r="B6" i="1" a="1"/>
  <c r="B6" i="1"/>
  <c r="A15" i="1"/>
  <c r="A12" i="1"/>
  <c r="A9" i="1"/>
  <c r="A6" i="1"/>
  <c r="A16" i="1"/>
  <c r="B14" i="1" a="1"/>
  <c r="B14" i="1"/>
  <c r="A13" i="1"/>
  <c r="B11" i="1" a="1"/>
  <c r="B11" i="1"/>
  <c r="A10" i="1"/>
  <c r="B8" i="1" a="1"/>
  <c r="B8" i="1"/>
  <c r="B5" i="1" a="1"/>
  <c r="B5" i="1"/>
  <c r="A7" i="1"/>
  <c r="J21" i="3"/>
  <c r="I21" i="3"/>
  <c r="H21" i="3"/>
  <c r="G21" i="3"/>
  <c r="B14" i="3"/>
  <c r="U4" i="1"/>
  <c r="AA14" i="1" a="1"/>
  <c r="V11" i="1" a="1"/>
  <c r="V14" i="1" a="1"/>
  <c r="AA8" i="1" a="1"/>
  <c r="Z5" i="1" a="1"/>
  <c r="W11" i="1" a="1"/>
  <c r="V8" i="1" a="1"/>
  <c r="V5" i="1" a="1"/>
  <c r="AA5" i="1" a="1"/>
  <c r="W14" i="1" a="1"/>
  <c r="Z14" i="1" a="1"/>
  <c r="Y8" i="1" a="1"/>
  <c r="Y5" i="1" a="1"/>
  <c r="X11" i="1" a="1"/>
  <c r="W8" i="1" a="1"/>
  <c r="W5" i="1" a="1"/>
  <c r="AA11" i="1" a="1"/>
  <c r="Z8" i="1" a="1"/>
  <c r="X14" i="1" a="1"/>
  <c r="Y11" i="1" a="1"/>
  <c r="Y14" i="1" a="1"/>
  <c r="Z11" i="1" a="1"/>
  <c r="X8" i="1" a="1"/>
  <c r="X5" i="1" a="1"/>
  <c r="X5" i="1" l="1"/>
  <c r="X8" i="1"/>
  <c r="Z11" i="1"/>
  <c r="Y14" i="1"/>
  <c r="Y11" i="1"/>
  <c r="X14" i="1"/>
  <c r="Z8" i="1"/>
  <c r="AA11" i="1"/>
  <c r="W5" i="1"/>
  <c r="W8" i="1"/>
  <c r="X11" i="1"/>
  <c r="Y5" i="1"/>
  <c r="Y8" i="1"/>
  <c r="Z14" i="1"/>
  <c r="W14" i="1"/>
  <c r="AA5" i="1"/>
  <c r="V5" i="1"/>
  <c r="V8" i="1"/>
  <c r="W11" i="1"/>
  <c r="Z5" i="1"/>
  <c r="AA8" i="1"/>
  <c r="V14" i="1"/>
  <c r="V11" i="1"/>
  <c r="AA14" i="1"/>
  <c r="AB8" i="1" l="1"/>
  <c r="F9" i="1" s="1" a="1"/>
  <c r="F9" i="1" s="1"/>
  <c r="F10" i="1" s="1"/>
  <c r="AB5" i="1"/>
  <c r="P6" i="1" s="1" a="1"/>
  <c r="P6" i="1" s="1"/>
  <c r="P7" i="1" s="1"/>
  <c r="AB11" i="1"/>
  <c r="AB14" i="1"/>
  <c r="G9" i="1" l="1" a="1"/>
  <c r="G9" i="1" s="1"/>
  <c r="G10" i="1" s="1"/>
  <c r="AC8" i="1"/>
  <c r="M9" i="1" a="1"/>
  <c r="M9" i="1" s="1"/>
  <c r="M10" i="1" s="1"/>
  <c r="Q9" i="1" a="1"/>
  <c r="Q9" i="1" s="1"/>
  <c r="Q10" i="1" s="1"/>
  <c r="I9" i="1" a="1"/>
  <c r="I9" i="1" s="1"/>
  <c r="I10" i="1" s="1"/>
  <c r="G6" i="1" a="1"/>
  <c r="G6" i="1" s="1"/>
  <c r="G7" i="1" s="1"/>
  <c r="C9" i="1" a="1"/>
  <c r="C9" i="1" s="1"/>
  <c r="C10" i="1" s="1"/>
  <c r="D9" i="1" a="1"/>
  <c r="D9" i="1" s="1"/>
  <c r="D10" i="1" s="1"/>
  <c r="O6" i="1" a="1"/>
  <c r="O6" i="1" s="1"/>
  <c r="O7" i="1" s="1"/>
  <c r="Q6" i="1" a="1"/>
  <c r="Q6" i="1" s="1"/>
  <c r="Q7" i="1" s="1"/>
  <c r="D6" i="1" a="1"/>
  <c r="D6" i="1" s="1"/>
  <c r="D7" i="1" s="1"/>
  <c r="L9" i="1" a="1"/>
  <c r="L9" i="1" s="1"/>
  <c r="L10" i="1" s="1"/>
  <c r="H9" i="1" a="1"/>
  <c r="H9" i="1" s="1"/>
  <c r="H10" i="1" s="1"/>
  <c r="T9" i="1" a="1"/>
  <c r="T9" i="1" s="1"/>
  <c r="T10" i="1" s="1"/>
  <c r="P9" i="1" a="1"/>
  <c r="P9" i="1" s="1"/>
  <c r="P10" i="1" s="1"/>
  <c r="E6" i="1" a="1"/>
  <c r="E6" i="1" s="1"/>
  <c r="E7" i="1" s="1"/>
  <c r="J9" i="1" a="1"/>
  <c r="J9" i="1" s="1"/>
  <c r="J10" i="1" s="1"/>
  <c r="K9" i="1" a="1"/>
  <c r="K9" i="1" s="1"/>
  <c r="K10" i="1" s="1"/>
  <c r="R9" i="1" a="1"/>
  <c r="R9" i="1" s="1"/>
  <c r="R10" i="1" s="1"/>
  <c r="N9" i="1" a="1"/>
  <c r="N9" i="1" s="1"/>
  <c r="N10" i="1" s="1"/>
  <c r="I6" i="1" a="1"/>
  <c r="I6" i="1" s="1"/>
  <c r="I7" i="1" s="1"/>
  <c r="C6" i="1" a="1"/>
  <c r="C6" i="1" s="1"/>
  <c r="C7" i="1" s="1"/>
  <c r="H6" i="1" a="1"/>
  <c r="H6" i="1" s="1"/>
  <c r="H7" i="1" s="1"/>
  <c r="AC5" i="1"/>
  <c r="L6" i="1" a="1"/>
  <c r="L6" i="1" s="1"/>
  <c r="L7" i="1" s="1"/>
  <c r="S9" i="1" a="1"/>
  <c r="S9" i="1" s="1"/>
  <c r="S10" i="1" s="1"/>
  <c r="O9" i="1" a="1"/>
  <c r="O9" i="1" s="1"/>
  <c r="O10" i="1" s="1"/>
  <c r="E9" i="1" a="1"/>
  <c r="E9" i="1" s="1"/>
  <c r="E10" i="1" s="1"/>
  <c r="R6" i="1" a="1"/>
  <c r="R6" i="1" s="1"/>
  <c r="R7" i="1" s="1"/>
  <c r="K6" i="1" a="1"/>
  <c r="K6" i="1" s="1"/>
  <c r="K7" i="1" s="1"/>
  <c r="T6" i="1" a="1"/>
  <c r="T6" i="1" s="1"/>
  <c r="T7" i="1" s="1"/>
  <c r="S6" i="1" a="1"/>
  <c r="S6" i="1" s="1"/>
  <c r="S7" i="1" s="1"/>
  <c r="M6" i="1" a="1"/>
  <c r="M6" i="1" s="1"/>
  <c r="M7" i="1" s="1"/>
  <c r="F6" i="1" a="1"/>
  <c r="F6" i="1" s="1"/>
  <c r="F7" i="1" s="1"/>
  <c r="N6" i="1" a="1"/>
  <c r="N6" i="1" s="1"/>
  <c r="N7" i="1" s="1"/>
  <c r="J6" i="1" a="1"/>
  <c r="J6" i="1" s="1"/>
  <c r="J7" i="1" s="1"/>
  <c r="S15" i="1" a="1"/>
  <c r="S15" i="1" s="1"/>
  <c r="S16" i="1" s="1"/>
  <c r="K15" i="1" a="1"/>
  <c r="K15" i="1" s="1"/>
  <c r="K16" i="1" s="1"/>
  <c r="C15" i="1" a="1"/>
  <c r="C15" i="1" s="1"/>
  <c r="P15" i="1" a="1"/>
  <c r="P15" i="1" s="1"/>
  <c r="P16" i="1" s="1"/>
  <c r="H15" i="1" a="1"/>
  <c r="H15" i="1" s="1"/>
  <c r="H16" i="1" s="1"/>
  <c r="I15" i="1" a="1"/>
  <c r="I15" i="1" s="1"/>
  <c r="I16" i="1" s="1"/>
  <c r="N15" i="1" a="1"/>
  <c r="N15" i="1" s="1"/>
  <c r="N16" i="1" s="1"/>
  <c r="M15" i="1" a="1"/>
  <c r="M15" i="1" s="1"/>
  <c r="M16" i="1" s="1"/>
  <c r="E15" i="1" a="1"/>
  <c r="E15" i="1" s="1"/>
  <c r="E16" i="1" s="1"/>
  <c r="F15" i="1" a="1"/>
  <c r="F15" i="1" s="1"/>
  <c r="F16" i="1" s="1"/>
  <c r="R15" i="1" a="1"/>
  <c r="R15" i="1" s="1"/>
  <c r="R16" i="1" s="1"/>
  <c r="J15" i="1" a="1"/>
  <c r="J15" i="1" s="1"/>
  <c r="J16" i="1" s="1"/>
  <c r="O15" i="1" a="1"/>
  <c r="O15" i="1" s="1"/>
  <c r="O16" i="1" s="1"/>
  <c r="G15" i="1" a="1"/>
  <c r="G15" i="1" s="1"/>
  <c r="G16" i="1" s="1"/>
  <c r="Q15" i="1" a="1"/>
  <c r="Q15" i="1" s="1"/>
  <c r="Q16" i="1" s="1"/>
  <c r="AC14" i="1"/>
  <c r="T15" i="1" a="1"/>
  <c r="T15" i="1" s="1"/>
  <c r="T16" i="1" s="1"/>
  <c r="L15" i="1" a="1"/>
  <c r="L15" i="1" s="1"/>
  <c r="L16" i="1" s="1"/>
  <c r="D15" i="1" a="1"/>
  <c r="D15" i="1" s="1"/>
  <c r="D16" i="1" s="1"/>
  <c r="M12" i="1" a="1"/>
  <c r="M12" i="1" s="1"/>
  <c r="M13" i="1" s="1"/>
  <c r="E12" i="1" a="1"/>
  <c r="E12" i="1" s="1"/>
  <c r="E13" i="1" s="1"/>
  <c r="R12" i="1" a="1"/>
  <c r="R12" i="1" s="1"/>
  <c r="R13" i="1" s="1"/>
  <c r="J12" i="1" a="1"/>
  <c r="J12" i="1" s="1"/>
  <c r="J13" i="1" s="1"/>
  <c r="S12" i="1" a="1"/>
  <c r="S12" i="1" s="1"/>
  <c r="S13" i="1" s="1"/>
  <c r="O12" i="1" a="1"/>
  <c r="O12" i="1" s="1"/>
  <c r="O13" i="1" s="1"/>
  <c r="G12" i="1" a="1"/>
  <c r="G12" i="1" s="1"/>
  <c r="G13" i="1" s="1"/>
  <c r="H12" i="1" a="1"/>
  <c r="H12" i="1" s="1"/>
  <c r="H13" i="1" s="1"/>
  <c r="T12" i="1" a="1"/>
  <c r="T12" i="1" s="1"/>
  <c r="T13" i="1" s="1"/>
  <c r="L12" i="1" a="1"/>
  <c r="L12" i="1" s="1"/>
  <c r="L13" i="1" s="1"/>
  <c r="D12" i="1" a="1"/>
  <c r="D12" i="1" s="1"/>
  <c r="D13" i="1" s="1"/>
  <c r="K12" i="1" a="1"/>
  <c r="K12" i="1" s="1"/>
  <c r="K13" i="1" s="1"/>
  <c r="AC11" i="1"/>
  <c r="Q12" i="1" a="1"/>
  <c r="Q12" i="1" s="1"/>
  <c r="Q13" i="1" s="1"/>
  <c r="I12" i="1" a="1"/>
  <c r="I12" i="1" s="1"/>
  <c r="I13" i="1" s="1"/>
  <c r="C12" i="1" a="1"/>
  <c r="C12" i="1" s="1"/>
  <c r="P12" i="1" a="1"/>
  <c r="P12" i="1" s="1"/>
  <c r="P13" i="1" s="1"/>
  <c r="N12" i="1" a="1"/>
  <c r="N12" i="1" s="1"/>
  <c r="N13" i="1" s="1"/>
  <c r="F12" i="1" a="1"/>
  <c r="F12" i="1" s="1"/>
  <c r="F13" i="1" s="1"/>
  <c r="A2" i="4" l="1" a="1"/>
  <c r="U9" i="1"/>
  <c r="U6" i="1"/>
  <c r="U10" i="1"/>
  <c r="C13" i="1"/>
  <c r="U13" i="1" s="1"/>
  <c r="U12" i="1"/>
  <c r="U15" i="1"/>
  <c r="C16" i="1"/>
  <c r="U16" i="1" s="1"/>
  <c r="U7" i="1"/>
  <c r="A3" i="5" l="1" a="1"/>
  <c r="A2" i="4"/>
  <c r="C2" i="4"/>
  <c r="C5" i="4"/>
  <c r="C3" i="4"/>
  <c r="C4" i="4"/>
  <c r="S2" i="5" l="1"/>
  <c r="K2" i="5"/>
  <c r="J2" i="5"/>
  <c r="Q2" i="5"/>
  <c r="I2" i="5"/>
  <c r="P2" i="5"/>
  <c r="H2" i="5"/>
  <c r="O2" i="5"/>
  <c r="N2" i="5"/>
  <c r="M2" i="5"/>
  <c r="L2" i="5"/>
  <c r="R2" i="5"/>
  <c r="G2" i="5"/>
  <c r="F2" i="5"/>
  <c r="E2" i="5"/>
  <c r="C2" i="5"/>
  <c r="D2" i="5"/>
  <c r="B2" i="5"/>
  <c r="A3" i="5"/>
  <c r="D4" i="4"/>
  <c r="E4" i="4"/>
  <c r="D3" i="4"/>
  <c r="E3" i="4"/>
  <c r="D5" i="4"/>
  <c r="E5" i="4"/>
  <c r="D2" i="4"/>
  <c r="E2" i="4"/>
  <c r="T6" i="5" l="1" a="1"/>
  <c r="T6" i="5" s="1"/>
  <c r="T3" i="5" a="1"/>
  <c r="T3" i="5" s="1"/>
  <c r="T4" i="5" a="1"/>
  <c r="T4" i="5" s="1"/>
  <c r="T5" i="5" a="1"/>
  <c r="T5" i="5" s="1"/>
  <c r="U3" i="5" l="1"/>
  <c r="U6" i="5"/>
  <c r="U5" i="5"/>
  <c r="U4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<sst xmlns="http://schemas.openxmlformats.org/spreadsheetml/2006/main" count="63" uniqueCount="49">
  <si>
    <t>Player</t>
  </si>
  <si>
    <t>Peoria Holes</t>
  </si>
  <si>
    <t>Par</t>
  </si>
  <si>
    <t>Handicap</t>
  </si>
  <si>
    <t>Net</t>
  </si>
  <si>
    <t>Gross</t>
  </si>
  <si>
    <t>Place</t>
  </si>
  <si>
    <t>Kitty</t>
  </si>
  <si>
    <t>Payouts</t>
  </si>
  <si>
    <t>HI</t>
  </si>
  <si>
    <t>Gender for Golf</t>
  </si>
  <si>
    <t>Tee</t>
  </si>
  <si>
    <t>Entry</t>
  </si>
  <si>
    <t>John Allen</t>
  </si>
  <si>
    <t>M</t>
  </si>
  <si>
    <t>Scott O'Hare</t>
  </si>
  <si>
    <t>Course</t>
  </si>
  <si>
    <t>Men's</t>
  </si>
  <si>
    <t>Women's</t>
  </si>
  <si>
    <t>Men's Tee</t>
  </si>
  <si>
    <t>Holes</t>
  </si>
  <si>
    <t>Men's Tee Slope</t>
  </si>
  <si>
    <t>Men's Tee Course Rating</t>
  </si>
  <si>
    <t>Men's Par</t>
  </si>
  <si>
    <t>Women's Tee</t>
  </si>
  <si>
    <t>Women's Tee Slope</t>
  </si>
  <si>
    <t>Women's Tee Course Rating</t>
  </si>
  <si>
    <t>Women's Tee Par</t>
  </si>
  <si>
    <t>Handicap Allowance</t>
  </si>
  <si>
    <t>Max Handicap</t>
  </si>
  <si>
    <t>Amount</t>
  </si>
  <si>
    <t>Total</t>
  </si>
  <si>
    <t>Player 1</t>
  </si>
  <si>
    <t>Hole</t>
  </si>
  <si>
    <t>Blue</t>
  </si>
  <si>
    <t>Gold</t>
  </si>
  <si>
    <t>Green Valley Ranch Golf Course</t>
  </si>
  <si>
    <t>Green</t>
  </si>
  <si>
    <t>Player 2</t>
  </si>
  <si>
    <t>Chris Lundhagen</t>
  </si>
  <si>
    <t>Dante Kobek</t>
  </si>
  <si>
    <t>Player 3</t>
  </si>
  <si>
    <t>Player 4</t>
  </si>
  <si>
    <t>Peoria</t>
  </si>
  <si>
    <t>Low Ball</t>
  </si>
  <si>
    <t>Count</t>
  </si>
  <si>
    <t>Skins Pot</t>
  </si>
  <si>
    <t>Prize</t>
  </si>
  <si>
    <t>2022 August Weekend Day 2 Scoresheet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</si>
</sst>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.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6" fontId="0" fillId="0" borderId="0" xfId="0" applyNumberFormat="1"/>
    <xf numFmtId="9" fontId="0" fillId="0" borderId="0" xfId="0" applyNumberFormat="1"/>
    <xf numFmtId="164" fontId="0" fillId="0" borderId="0" xfId="0" applyNumberFormat="1"/>
    <xf numFmtId="44" fontId="0" fillId="0" borderId="0" xfId="1" applyFont="1"/>
  </cellXfs>
  <cellStyles count="2">
    <cellStyle name="Currency" xfId="1" builtinId="4"/>
    <cellStyle name="Normal" xfId="0" builtinId="0"/>
  </cellStyles>
  <dxfs count="5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4FA9D-C726-4734-A8EA-5FD4A1704210}">
  <sheetPr>
    <pageSetUpPr fitToPage="1"/>
  </sheetPr>
  <dimension ref="A1:AF16"/>
  <sheetViews>
    <sheetView tabSelected="1" workbookViewId="0"/>
  </sheetViews>
  <sheetFormatPr defaultRowHeight="15" x14ac:dyDescent="0.25"/>
  <cols>
    <col min="1" max="1" width="18.140625" customWidth="1"/>
    <col min="2" max="2" width="15.85546875" customWidth="1"/>
    <col min="3" max="20" width="3" customWidth="1"/>
  </cols>
  <sheetData>
    <row r="1" spans="1:32" x14ac:dyDescent="0.25">
      <c r="A1" t="s">
        <v>48</v>
      </c>
      <c r="V1" t="s">
        <v>1</v>
      </c>
    </row>
    <row r="3" spans="1:32" x14ac:dyDescent="0.25">
      <c r="A3" t="s">
        <v>33</v>
      </c>
      <c r="C3">
        <v>1</v>
      </c>
      <c r="D3">
        <v>2</v>
      </c>
      <c r="E3">
        <v>3</v>
      </c>
      <c r="F3">
        <v>4</v>
      </c>
      <c r="G3">
        <v>5</v>
      </c>
      <c r="H3">
        <v>6</v>
      </c>
      <c r="I3">
        <v>7</v>
      </c>
      <c r="J3">
        <v>8</v>
      </c>
      <c r="K3">
        <v>9</v>
      </c>
      <c r="L3">
        <v>10</v>
      </c>
      <c r="M3">
        <v>11</v>
      </c>
      <c r="N3">
        <v>12</v>
      </c>
      <c r="O3">
        <v>13</v>
      </c>
      <c r="P3">
        <v>14</v>
      </c>
      <c r="Q3">
        <v>15</v>
      </c>
      <c r="R3">
        <v>16</v>
      </c>
      <c r="S3">
        <v>17</v>
      </c>
      <c r="T3">
        <v>18</v>
      </c>
      <c r="U3" t="s">
        <v>5</v>
      </c>
      <c r="AB3" t="s">
        <v>3</v>
      </c>
      <c r="AC3" t="s">
        <v>4</v>
      </c>
      <c r="AF3" s="2"/>
    </row>
    <row r="4" spans="1:32" x14ac:dyDescent="0.25">
      <c r="A4" t="s">
        <v>2</v>
      </c>
      <c r="B4" t="s">
        <v>0</v>
      </c>
      <c r="C4">
        <v>4</v>
      </c>
      <c r="D4">
        <v>5</v>
      </c>
      <c r="E4">
        <v>3</v>
      </c>
      <c r="F4">
        <v>4</v>
      </c>
      <c r="G4">
        <v>4</v>
      </c>
      <c r="H4">
        <v>5</v>
      </c>
      <c r="I4">
        <v>3</v>
      </c>
      <c r="J4">
        <v>4</v>
      </c>
      <c r="K4">
        <v>4</v>
      </c>
      <c r="L4">
        <v>4</v>
      </c>
      <c r="M4">
        <v>5</v>
      </c>
      <c r="N4">
        <v>3</v>
      </c>
      <c r="O4">
        <v>4</v>
      </c>
      <c r="P4">
        <v>3</v>
      </c>
      <c r="Q4">
        <v>5</v>
      </c>
      <c r="R4">
        <v>4</v>
      </c>
      <c r="S4">
        <v>3</v>
      </c>
      <c r="T4">
        <v>5</v>
      </c>
      <c r="U4">
        <f t="shared" ref="U4" si="0">SUM(C4:T4)</f>
        <v>72</v>
      </c>
      <c r="V4">
        <v>2</v>
      </c>
      <c r="W4">
        <v>5</v>
      </c>
      <c r="X4">
        <v>7</v>
      </c>
      <c r="Y4">
        <v>13</v>
      </c>
      <c r="Z4">
        <v>15</v>
      </c>
      <c r="AA4">
        <v>18</v>
      </c>
      <c r="AF4" s="2"/>
    </row>
    <row r="5" spans="1:32" x14ac:dyDescent="0.25">
      <c r="A5" t="s">
        <v>32</v>
      </c>
      <c r="B5" t="str" cm="1">
        <f t="array" ref="B5">INDEX(PlayerNames,SUMPRODUCT((PlayerPlayerNo=VALUE(RIGHT(A5,2)))*ROW(PlayerNames))-1)</f>
        <v>Scott O'Hare</v>
      </c>
      <c r="C5">
        <v>5</v>
      </c>
      <c r="D5">
        <v>5</v>
      </c>
      <c r="E5">
        <v>6</v>
      </c>
      <c r="F5">
        <v>5</v>
      </c>
      <c r="G5">
        <v>4</v>
      </c>
      <c r="H5">
        <v>6</v>
      </c>
      <c r="I5">
        <v>5</v>
      </c>
      <c r="J5">
        <v>4</v>
      </c>
      <c r="K5">
        <v>6</v>
      </c>
      <c r="L5">
        <v>6</v>
      </c>
      <c r="M5">
        <v>6</v>
      </c>
      <c r="N5">
        <v>5</v>
      </c>
      <c r="O5">
        <v>2</v>
      </c>
      <c r="P5">
        <v>4</v>
      </c>
      <c r="Q5">
        <v>5</v>
      </c>
      <c r="R5">
        <v>4</v>
      </c>
      <c r="S5">
        <v>5</v>
      </c>
      <c r="T5">
        <v>7</v>
      </c>
      <c r="U5">
        <f>IF(C5&gt;0,SUM(C5:T5),"")</f>
        <v>90</v>
      </c>
      <c r="V5" cm="1">
        <f t="array" aca="1" ref="V5" ca="1">IF(V$4&gt;0,MIN(INDIRECT(ADDRESS(ROW(),INDIRECT(ADDRESS(4,COLUMN()))+2)),INDEX(HoleParM,V$4,0)+2)-INDEX(HoleParM,V$4,0),"")</f>
        <v>0</v>
      </c>
      <c r="W5" cm="1">
        <f t="array" aca="1" ref="W5" ca="1">IF(W$4&gt;0,MIN(INDIRECT(ADDRESS(ROW(),INDIRECT(ADDRESS(4,COLUMN()))+2)),INDEX(HoleParM,W$4,0)+2)-INDEX(HoleParM,W$4,0),"")</f>
        <v>1</v>
      </c>
      <c r="X5" cm="1">
        <f t="array" aca="1" ref="X5" ca="1">IF(X$4&gt;0,MIN(INDIRECT(ADDRESS(ROW(),INDIRECT(ADDRESS(4,COLUMN()))+2)),INDEX(HoleParM,X$4,0)+2)-INDEX(HoleParM,X$4,0),"")</f>
        <v>1</v>
      </c>
      <c r="Y5" cm="1">
        <f t="array" aca="1" ref="Y5" ca="1">IF(Y$4&gt;0,MIN(INDIRECT(ADDRESS(ROW(),INDIRECT(ADDRESS(4,COLUMN()))+2)),INDEX(HoleParM,Y$4,0)+2)-INDEX(HoleParM,Y$4,0),"")</f>
        <v>-1</v>
      </c>
      <c r="Z5" cm="1">
        <f t="array" aca="1" ref="Z5" ca="1">IF(Z$4&gt;0,MIN(INDIRECT(ADDRESS(ROW(),INDIRECT(ADDRESS(4,COLUMN()))+2)),INDEX(HoleParM,Z$4,0)+2)-INDEX(HoleParM,Z$4,0),"")</f>
        <v>1</v>
      </c>
      <c r="AA5" cm="1">
        <f t="array" aca="1" ref="AA5" ca="1">IF(AA$4&gt;0,MIN(INDIRECT(ADDRESS(ROW(),INDIRECT(ADDRESS(4,COLUMN()))+2)),INDEX(HoleParM,AA$4,0)+2)-INDEX(HoleParM,AA$4,0),"")</f>
        <v>2</v>
      </c>
      <c r="AB5">
        <f ca="1">IF(V5="","",MAX(SUM(V5:AA5)*3,0))</f>
        <v>12</v>
      </c>
      <c r="AC5">
        <f ca="1">IF(U5="","",IF(AB5="","",U5-AB5))</f>
        <v>78</v>
      </c>
      <c r="AF5" s="2"/>
    </row>
    <row r="6" spans="1:32" x14ac:dyDescent="0.25">
      <c r="A6" t="str">
        <f>_xlfn.CONCAT("HCP Strokes ", A5)</f>
        <v>HCP Strokes Player 1</v>
      </c>
      <c r="B6" t="str" cm="1">
        <f t="array" ref="B6">INDEX(PlayerNames,SUMPRODUCT((PlayerPlayerNo=VALUE(RIGHT(A6,2)))*ROW(PlayerNames))-1)</f>
        <v>Scott O'Hare</v>
      </c>
      <c r="C6" cm="1">
        <f t="array" aca="1" ref="C6" ca="1">IF(AND(C5&gt;0,$AB5&lt;&gt;""),ROUNDDOWN($AB5/18,0)+IF(MOD($AB5,18)&gt;=IF(INDEX(PlayerGender,SUMPRODUCT((PlayerPlayerNo=VALUE(RIGHT($A5,1)))*ROW(PlayerGender))-1)="M",INDEX(HoleHandicapM,C$3,0),INDEX(HoleHandicapF,C$3,0)),1,0),"")</f>
        <v>1</v>
      </c>
      <c r="D6" cm="1">
        <f t="array" aca="1" ref="D6" ca="1">IF(AND(D5&gt;0,$AB5&lt;&gt;""),ROUNDDOWN($AB5/18,0)+IF(MOD($AB5,18)&gt;=IF(INDEX(PlayerGender,SUMPRODUCT((PlayerPlayerNo=VALUE(RIGHT($A5,1)))*ROW(PlayerGender))-1)="M",INDEX(HoleHandicapM,D$3,0),INDEX(HoleHandicapF,D$3,0)),1,0),"")</f>
        <v>1</v>
      </c>
      <c r="E6" cm="1">
        <f t="array" aca="1" ref="E6" ca="1">IF(AND(E5&gt;0,$AB5&lt;&gt;""),ROUNDDOWN($AB5/18,0)+IF(MOD($AB5,18)&gt;=IF(INDEX(PlayerGender,SUMPRODUCT((PlayerPlayerNo=VALUE(RIGHT($A5,1)))*ROW(PlayerGender))-1)="M",INDEX(HoleHandicapM,E$3,0),INDEX(HoleHandicapF,E$3,0)),1,0),"")</f>
        <v>1</v>
      </c>
      <c r="F6" cm="1">
        <f t="array" aca="1" ref="F6" ca="1">IF(AND(F5&gt;0,$AB5&lt;&gt;""),ROUNDDOWN($AB5/18,0)+IF(MOD($AB5,18)&gt;=IF(INDEX(PlayerGender,SUMPRODUCT((PlayerPlayerNo=VALUE(RIGHT($A5,1)))*ROW(PlayerGender))-1)="M",INDEX(HoleHandicapM,F$3,0),INDEX(HoleHandicapF,F$3,0)),1,0),"")</f>
        <v>0</v>
      </c>
      <c r="G6" cm="1">
        <f t="array" aca="1" ref="G6" ca="1">IF(AND(G5&gt;0,$AB5&lt;&gt;""),ROUNDDOWN($AB5/18,0)+IF(MOD($AB5,18)&gt;=IF(INDEX(PlayerGender,SUMPRODUCT((PlayerPlayerNo=VALUE(RIGHT($A5,1)))*ROW(PlayerGender))-1)="M",INDEX(HoleHandicapM,G$3,0),INDEX(HoleHandicapF,G$3,0)),1,0),"")</f>
        <v>0</v>
      </c>
      <c r="H6" cm="1">
        <f t="array" aca="1" ref="H6" ca="1">IF(AND(H5&gt;0,$AB5&lt;&gt;""),ROUNDDOWN($AB5/18,0)+IF(MOD($AB5,18)&gt;=IF(INDEX(PlayerGender,SUMPRODUCT((PlayerPlayerNo=VALUE(RIGHT($A5,1)))*ROW(PlayerGender))-1)="M",INDEX(HoleHandicapM,H$3,0),INDEX(HoleHandicapF,H$3,0)),1,0),"")</f>
        <v>1</v>
      </c>
      <c r="I6" cm="1">
        <f t="array" aca="1" ref="I6" ca="1">IF(AND(I5&gt;0,$AB5&lt;&gt;""),ROUNDDOWN($AB5/18,0)+IF(MOD($AB5,18)&gt;=IF(INDEX(PlayerGender,SUMPRODUCT((PlayerPlayerNo=VALUE(RIGHT($A5,1)))*ROW(PlayerGender))-1)="M",INDEX(HoleHandicapM,I$3,0),INDEX(HoleHandicapF,I$3,0)),1,0),"")</f>
        <v>0</v>
      </c>
      <c r="J6" cm="1">
        <f t="array" aca="1" ref="J6" ca="1">IF(AND(J5&gt;0,$AB5&lt;&gt;""),ROUNDDOWN($AB5/18,0)+IF(MOD($AB5,18)&gt;=IF(INDEX(PlayerGender,SUMPRODUCT((PlayerPlayerNo=VALUE(RIGHT($A5,1)))*ROW(PlayerGender))-1)="M",INDEX(HoleHandicapM,J$3,0),INDEX(HoleHandicapF,J$3,0)),1,0),"")</f>
        <v>1</v>
      </c>
      <c r="K6" cm="1">
        <f t="array" aca="1" ref="K6" ca="1">IF(AND(K5&gt;0,$AB5&lt;&gt;""),ROUNDDOWN($AB5/18,0)+IF(MOD($AB5,18)&gt;=IF(INDEX(PlayerGender,SUMPRODUCT((PlayerPlayerNo=VALUE(RIGHT($A5,1)))*ROW(PlayerGender))-1)="M",INDEX(HoleHandicapM,K$3,0),INDEX(HoleHandicapF,K$3,0)),1,0),"")</f>
        <v>1</v>
      </c>
      <c r="L6" cm="1">
        <f t="array" aca="1" ref="L6" ca="1">IF(AND(L5&gt;0,$AB5&lt;&gt;""),ROUNDDOWN($AB5/18,0)+IF(MOD($AB5,18)&gt;=IF(INDEX(PlayerGender,SUMPRODUCT((PlayerPlayerNo=VALUE(RIGHT($A5,1)))*ROW(PlayerGender))-1)="M",INDEX(HoleHandicapM,L$3,0),INDEX(HoleHandicapF,L$3,0)),1,0),"")</f>
        <v>1</v>
      </c>
      <c r="M6" cm="1">
        <f t="array" aca="1" ref="M6" ca="1">IF(AND(M5&gt;0,$AB5&lt;&gt;""),ROUNDDOWN($AB5/18,0)+IF(MOD($AB5,18)&gt;=IF(INDEX(PlayerGender,SUMPRODUCT((PlayerPlayerNo=VALUE(RIGHT($A5,1)))*ROW(PlayerGender))-1)="M",INDEX(HoleHandicapM,M$3,0),INDEX(HoleHandicapF,M$3,0)),1,0),"")</f>
        <v>1</v>
      </c>
      <c r="N6" cm="1">
        <f t="array" aca="1" ref="N6" ca="1">IF(AND(N5&gt;0,$AB5&lt;&gt;""),ROUNDDOWN($AB5/18,0)+IF(MOD($AB5,18)&gt;=IF(INDEX(PlayerGender,SUMPRODUCT((PlayerPlayerNo=VALUE(RIGHT($A5,1)))*ROW(PlayerGender))-1)="M",INDEX(HoleHandicapM,N$3,0),INDEX(HoleHandicapF,N$3,0)),1,0),"")</f>
        <v>1</v>
      </c>
      <c r="O6" cm="1">
        <f t="array" aca="1" ref="O6" ca="1">IF(AND(O5&gt;0,$AB5&lt;&gt;""),ROUNDDOWN($AB5/18,0)+IF(MOD($AB5,18)&gt;=IF(INDEX(PlayerGender,SUMPRODUCT((PlayerPlayerNo=VALUE(RIGHT($A5,1)))*ROW(PlayerGender))-1)="M",INDEX(HoleHandicapM,O$3,0),INDEX(HoleHandicapF,O$3,0)),1,0),"")</f>
        <v>0</v>
      </c>
      <c r="P6" cm="1">
        <f t="array" aca="1" ref="P6" ca="1">IF(AND(P5&gt;0,$AB5&lt;&gt;""),ROUNDDOWN($AB5/18,0)+IF(MOD($AB5,18)&gt;=IF(INDEX(PlayerGender,SUMPRODUCT((PlayerPlayerNo=VALUE(RIGHT($A5,1)))*ROW(PlayerGender))-1)="M",INDEX(HoleHandicapM,P$3,0),INDEX(HoleHandicapF,P$3,0)),1,0),"")</f>
        <v>0</v>
      </c>
      <c r="Q6" cm="1">
        <f t="array" aca="1" ref="Q6" ca="1">IF(AND(Q5&gt;0,$AB5&lt;&gt;""),ROUNDDOWN($AB5/18,0)+IF(MOD($AB5,18)&gt;=IF(INDEX(PlayerGender,SUMPRODUCT((PlayerPlayerNo=VALUE(RIGHT($A5,1)))*ROW(PlayerGender))-1)="M",INDEX(HoleHandicapM,Q$3,0),INDEX(HoleHandicapF,Q$3,0)),1,0),"")</f>
        <v>1</v>
      </c>
      <c r="R6" cm="1">
        <f t="array" aca="1" ref="R6" ca="1">IF(AND(R5&gt;0,$AB5&lt;&gt;""),ROUNDDOWN($AB5/18,0)+IF(MOD($AB5,18)&gt;=IF(INDEX(PlayerGender,SUMPRODUCT((PlayerPlayerNo=VALUE(RIGHT($A5,1)))*ROW(PlayerGender))-1)="M",INDEX(HoleHandicapM,R$3,0),INDEX(HoleHandicapF,R$3,0)),1,0),"")</f>
        <v>0</v>
      </c>
      <c r="S6" cm="1">
        <f t="array" aca="1" ref="S6" ca="1">IF(AND(S5&gt;0,$AB5&lt;&gt;""),ROUNDDOWN($AB5/18,0)+IF(MOD($AB5,18)&gt;=IF(INDEX(PlayerGender,SUMPRODUCT((PlayerPlayerNo=VALUE(RIGHT($A5,1)))*ROW(PlayerGender))-1)="M",INDEX(HoleHandicapM,S$3,0),INDEX(HoleHandicapF,S$3,0)),1,0),"")</f>
        <v>1</v>
      </c>
      <c r="T6" cm="1">
        <f t="array" aca="1" ref="T6" ca="1">IF(AND(T5&gt;0,$AB5&lt;&gt;""),ROUNDDOWN($AB5/18,0)+IF(MOD($AB5,18)&gt;=IF(INDEX(PlayerGender,SUMPRODUCT((PlayerPlayerNo=VALUE(RIGHT($A5,1)))*ROW(PlayerGender))-1)="M",INDEX(HoleHandicapM,T$3,0),INDEX(HoleHandicapF,T$3,0)),1,0),"")</f>
        <v>1</v>
      </c>
      <c r="U6">
        <f ca="1">IF(C6="","",SUM(C6:T6))</f>
        <v>12</v>
      </c>
      <c r="AF6" s="2"/>
    </row>
    <row r="7" spans="1:32" x14ac:dyDescent="0.25">
      <c r="A7" t="str">
        <f>_xlfn.CONCAT("Net ",A5)</f>
        <v>Net Player 1</v>
      </c>
      <c r="B7" t="str" cm="1">
        <f t="array" ref="B7">INDEX(PlayerNames,SUMPRODUCT((PlayerPlayerNo=VALUE(RIGHT(A7,2)))*ROW(PlayerNames))-1)</f>
        <v>Scott O'Hare</v>
      </c>
      <c r="C7">
        <f ca="1">IF(C5=0,"",IF(C6="","",C5-C6))</f>
        <v>4</v>
      </c>
      <c r="D7">
        <f t="shared" ref="D7:T7" ca="1" si="1">IF(D5=0,"",IF(D6="","",D5-D6))</f>
        <v>4</v>
      </c>
      <c r="E7">
        <f t="shared" ca="1" si="1"/>
        <v>5</v>
      </c>
      <c r="F7">
        <f t="shared" ca="1" si="1"/>
        <v>5</v>
      </c>
      <c r="G7">
        <f t="shared" ca="1" si="1"/>
        <v>4</v>
      </c>
      <c r="H7">
        <f t="shared" ca="1" si="1"/>
        <v>5</v>
      </c>
      <c r="I7">
        <f t="shared" ca="1" si="1"/>
        <v>5</v>
      </c>
      <c r="J7">
        <f t="shared" ca="1" si="1"/>
        <v>3</v>
      </c>
      <c r="K7">
        <f t="shared" ca="1" si="1"/>
        <v>5</v>
      </c>
      <c r="L7">
        <f t="shared" ca="1" si="1"/>
        <v>5</v>
      </c>
      <c r="M7">
        <f t="shared" ca="1" si="1"/>
        <v>5</v>
      </c>
      <c r="N7">
        <f t="shared" ca="1" si="1"/>
        <v>4</v>
      </c>
      <c r="O7">
        <f t="shared" ca="1" si="1"/>
        <v>2</v>
      </c>
      <c r="P7">
        <f t="shared" ca="1" si="1"/>
        <v>4</v>
      </c>
      <c r="Q7">
        <f t="shared" ca="1" si="1"/>
        <v>4</v>
      </c>
      <c r="R7">
        <f t="shared" ca="1" si="1"/>
        <v>4</v>
      </c>
      <c r="S7">
        <f t="shared" ca="1" si="1"/>
        <v>4</v>
      </c>
      <c r="T7">
        <f t="shared" ca="1" si="1"/>
        <v>6</v>
      </c>
      <c r="U7">
        <f ca="1">IF(C7="","",SUM(C7:T7))</f>
        <v>78</v>
      </c>
      <c r="AF7" s="2"/>
    </row>
    <row r="8" spans="1:32" x14ac:dyDescent="0.25">
      <c r="A8" t="s">
        <v>38</v>
      </c>
      <c r="B8" t="str" cm="1">
        <f t="array" ref="B8">INDEX(PlayerNames,SUMPRODUCT((PlayerPlayerNo=VALUE(RIGHT(A8,2)))*ROW(PlayerNames))-1)</f>
        <v>Chris Lundhagen</v>
      </c>
      <c r="C8">
        <v>5</v>
      </c>
      <c r="D8">
        <v>7</v>
      </c>
      <c r="E8">
        <v>6</v>
      </c>
      <c r="F8">
        <v>6</v>
      </c>
      <c r="G8">
        <v>5</v>
      </c>
      <c r="H8">
        <v>6</v>
      </c>
      <c r="I8">
        <v>6</v>
      </c>
      <c r="J8">
        <v>5</v>
      </c>
      <c r="K8">
        <v>7</v>
      </c>
      <c r="L8">
        <v>6</v>
      </c>
      <c r="M8">
        <v>5</v>
      </c>
      <c r="N8">
        <v>7</v>
      </c>
      <c r="O8">
        <v>5</v>
      </c>
      <c r="P8">
        <v>6</v>
      </c>
      <c r="Q8">
        <v>6</v>
      </c>
      <c r="R8">
        <v>6</v>
      </c>
      <c r="S8">
        <v>4</v>
      </c>
      <c r="T8">
        <v>7</v>
      </c>
      <c r="U8">
        <f>IF(C8&gt;0,SUM(C8:T8),"")</f>
        <v>105</v>
      </c>
      <c r="V8" cm="1">
        <f t="array" aca="1" ref="V8" ca="1">IF($V$4&gt;0,MIN(INDIRECT(ADDRESS(ROW(),INDIRECT(ADDRESS(4,COLUMN()))+2)),INDEX(HoleParM,V$4,0)+2)-INDEX(HoleParM,V$4,0),"")</f>
        <v>2</v>
      </c>
      <c r="W8" cm="1">
        <f t="array" aca="1" ref="W8" ca="1">IF(W$4&gt;0,MIN(INDIRECT(ADDRESS(ROW(),INDIRECT(ADDRESS(4,COLUMN()))+2)),INDEX(HoleParM,W$4,0)+2)-INDEX(HoleParM,W$4,0),"")</f>
        <v>2</v>
      </c>
      <c r="X8" cm="1">
        <f t="array" aca="1" ref="X8" ca="1">IF(X$4&gt;0,MIN(INDIRECT(ADDRESS(ROW(),INDIRECT(ADDRESS(4,COLUMN()))+2)),INDEX(HoleParM,X$4,0)+2)-INDEX(HoleParM,X$4,0),"")</f>
        <v>2</v>
      </c>
      <c r="Y8" cm="1">
        <f t="array" aca="1" ref="Y8" ca="1">IF(Y$4&gt;0,MIN(INDIRECT(ADDRESS(ROW(),INDIRECT(ADDRESS(4,COLUMN()))+2)),INDEX(HoleParM,Y$4,0)+2)-INDEX(HoleParM,Y$4,0),"")</f>
        <v>2</v>
      </c>
      <c r="Z8" cm="1">
        <f t="array" aca="1" ref="Z8" ca="1">IF(Z$4&gt;0,MIN(INDIRECT(ADDRESS(ROW(),INDIRECT(ADDRESS(4,COLUMN()))+2)),INDEX(HoleParM,Z$4,0)+2)-INDEX(HoleParM,Z$4,0),"")</f>
        <v>2</v>
      </c>
      <c r="AA8" cm="1">
        <f t="array" aca="1" ref="AA8" ca="1">IF(AA$4&gt;0,MIN(INDIRECT(ADDRESS(ROW(),INDIRECT(ADDRESS(4,COLUMN()))+2)),INDEX(HoleParM,AA$4,0)+2)-INDEX(HoleParM,AA$4,0),"")</f>
        <v>2</v>
      </c>
      <c r="AB8">
        <f ca="1">IF(V8="","",MAX(SUM(V8:AA8)*3,0))</f>
        <v>36</v>
      </c>
      <c r="AC8">
        <f ca="1">IF(U8="","",IF(AB8="","",U8-AB8))</f>
        <v>69</v>
      </c>
      <c r="AF8" s="2"/>
    </row>
    <row r="9" spans="1:32" x14ac:dyDescent="0.25">
      <c r="A9" t="str">
        <f>_xlfn.CONCAT("HCP Strokes ", A8)</f>
        <v>HCP Strokes Player 2</v>
      </c>
      <c r="B9" t="str" cm="1">
        <f t="array" ref="B9">INDEX(PlayerNames,SUMPRODUCT((PlayerPlayerNo=VALUE(RIGHT(A9,2)))*ROW(PlayerNames))-1)</f>
        <v>Chris Lundhagen</v>
      </c>
      <c r="C9" cm="1">
        <f t="array" aca="1" ref="C9" ca="1">IF(AND(C8&gt;0,$AB8&lt;&gt;""),ROUNDDOWN($AB8/18,0)+IF(MOD($AB8,18)&gt;=IF(INDEX(PlayerGender,SUMPRODUCT((PlayerPlayerNo=VALUE(RIGHT($A8,1)))*ROW(PlayerGender))-1)="M",INDEX(HoleHandicapM,C$3,0),INDEX(HoleHandicapF,C$3,0)),1,0),"")</f>
        <v>2</v>
      </c>
      <c r="D9" cm="1">
        <f t="array" aca="1" ref="D9" ca="1">IF(AND(D8&gt;0,$AB8&lt;&gt;""),ROUNDDOWN($AB8/18,0)+IF(MOD($AB8,18)&gt;=IF(INDEX(PlayerGender,SUMPRODUCT((PlayerPlayerNo=VALUE(RIGHT($A8,1)))*ROW(PlayerGender))-1)="M",INDEX(HoleHandicapM,D$3,0),INDEX(HoleHandicapF,D$3,0)),1,0),"")</f>
        <v>2</v>
      </c>
      <c r="E9" cm="1">
        <f t="array" aca="1" ref="E9" ca="1">IF(AND(E8&gt;0,$AB8&lt;&gt;""),ROUNDDOWN($AB8/18,0)+IF(MOD($AB8,18)&gt;=IF(INDEX(PlayerGender,SUMPRODUCT((PlayerPlayerNo=VALUE(RIGHT($A8,1)))*ROW(PlayerGender))-1)="M",INDEX(HoleHandicapM,E$3,0),INDEX(HoleHandicapF,E$3,0)),1,0),"")</f>
        <v>2</v>
      </c>
      <c r="F9" cm="1">
        <f t="array" aca="1" ref="F9" ca="1">IF(AND(F8&gt;0,$AB8&lt;&gt;""),ROUNDDOWN($AB8/18,0)+IF(MOD($AB8,18)&gt;=IF(INDEX(PlayerGender,SUMPRODUCT((PlayerPlayerNo=VALUE(RIGHT($A8,1)))*ROW(PlayerGender))-1)="M",INDEX(HoleHandicapM,F$3,0),INDEX(HoleHandicapF,F$3,0)),1,0),"")</f>
        <v>2</v>
      </c>
      <c r="G9" cm="1">
        <f t="array" aca="1" ref="G9" ca="1">IF(AND(G8&gt;0,$AB8&lt;&gt;""),ROUNDDOWN($AB8/18,0)+IF(MOD($AB8,18)&gt;=IF(INDEX(PlayerGender,SUMPRODUCT((PlayerPlayerNo=VALUE(RIGHT($A8,1)))*ROW(PlayerGender))-1)="M",INDEX(HoleHandicapM,G$3,0),INDEX(HoleHandicapF,G$3,0)),1,0),"")</f>
        <v>2</v>
      </c>
      <c r="H9" cm="1">
        <f t="array" aca="1" ref="H9" ca="1">IF(AND(H8&gt;0,$AB8&lt;&gt;""),ROUNDDOWN($AB8/18,0)+IF(MOD($AB8,18)&gt;=IF(INDEX(PlayerGender,SUMPRODUCT((PlayerPlayerNo=VALUE(RIGHT($A8,1)))*ROW(PlayerGender))-1)="M",INDEX(HoleHandicapM,H$3,0),INDEX(HoleHandicapF,H$3,0)),1,0),"")</f>
        <v>2</v>
      </c>
      <c r="I9" cm="1">
        <f t="array" aca="1" ref="I9" ca="1">IF(AND(I8&gt;0,$AB8&lt;&gt;""),ROUNDDOWN($AB8/18,0)+IF(MOD($AB8,18)&gt;=IF(INDEX(PlayerGender,SUMPRODUCT((PlayerPlayerNo=VALUE(RIGHT($A8,1)))*ROW(PlayerGender))-1)="M",INDEX(HoleHandicapM,I$3,0),INDEX(HoleHandicapF,I$3,0)),1,0),"")</f>
        <v>2</v>
      </c>
      <c r="J9" cm="1">
        <f t="array" aca="1" ref="J9" ca="1">IF(AND(J8&gt;0,$AB8&lt;&gt;""),ROUNDDOWN($AB8/18,0)+IF(MOD($AB8,18)&gt;=IF(INDEX(PlayerGender,SUMPRODUCT((PlayerPlayerNo=VALUE(RIGHT($A8,1)))*ROW(PlayerGender))-1)="M",INDEX(HoleHandicapM,J$3,0),INDEX(HoleHandicapF,J$3,0)),1,0),"")</f>
        <v>2</v>
      </c>
      <c r="K9" cm="1">
        <f t="array" aca="1" ref="K9" ca="1">IF(AND(K8&gt;0,$AB8&lt;&gt;""),ROUNDDOWN($AB8/18,0)+IF(MOD($AB8,18)&gt;=IF(INDEX(PlayerGender,SUMPRODUCT((PlayerPlayerNo=VALUE(RIGHT($A8,1)))*ROW(PlayerGender))-1)="M",INDEX(HoleHandicapM,K$3,0),INDEX(HoleHandicapF,K$3,0)),1,0),"")</f>
        <v>2</v>
      </c>
      <c r="L9" cm="1">
        <f t="array" aca="1" ref="L9" ca="1">IF(AND(L8&gt;0,$AB8&lt;&gt;""),ROUNDDOWN($AB8/18,0)+IF(MOD($AB8,18)&gt;=IF(INDEX(PlayerGender,SUMPRODUCT((PlayerPlayerNo=VALUE(RIGHT($A8,1)))*ROW(PlayerGender))-1)="M",INDEX(HoleHandicapM,L$3,0),INDEX(HoleHandicapF,L$3,0)),1,0),"")</f>
        <v>2</v>
      </c>
      <c r="M9" cm="1">
        <f t="array" aca="1" ref="M9" ca="1">IF(AND(M8&gt;0,$AB8&lt;&gt;""),ROUNDDOWN($AB8/18,0)+IF(MOD($AB8,18)&gt;=IF(INDEX(PlayerGender,SUMPRODUCT((PlayerPlayerNo=VALUE(RIGHT($A8,1)))*ROW(PlayerGender))-1)="M",INDEX(HoleHandicapM,M$3,0),INDEX(HoleHandicapF,M$3,0)),1,0),"")</f>
        <v>2</v>
      </c>
      <c r="N9" cm="1">
        <f t="array" aca="1" ref="N9" ca="1">IF(AND(N8&gt;0,$AB8&lt;&gt;""),ROUNDDOWN($AB8/18,0)+IF(MOD($AB8,18)&gt;=IF(INDEX(PlayerGender,SUMPRODUCT((PlayerPlayerNo=VALUE(RIGHT($A8,1)))*ROW(PlayerGender))-1)="M",INDEX(HoleHandicapM,N$3,0),INDEX(HoleHandicapF,N$3,0)),1,0),"")</f>
        <v>2</v>
      </c>
      <c r="O9" cm="1">
        <f t="array" aca="1" ref="O9" ca="1">IF(AND(O8&gt;0,$AB8&lt;&gt;""),ROUNDDOWN($AB8/18,0)+IF(MOD($AB8,18)&gt;=IF(INDEX(PlayerGender,SUMPRODUCT((PlayerPlayerNo=VALUE(RIGHT($A8,1)))*ROW(PlayerGender))-1)="M",INDEX(HoleHandicapM,O$3,0),INDEX(HoleHandicapF,O$3,0)),1,0),"")</f>
        <v>2</v>
      </c>
      <c r="P9" cm="1">
        <f t="array" aca="1" ref="P9" ca="1">IF(AND(P8&gt;0,$AB8&lt;&gt;""),ROUNDDOWN($AB8/18,0)+IF(MOD($AB8,18)&gt;=IF(INDEX(PlayerGender,SUMPRODUCT((PlayerPlayerNo=VALUE(RIGHT($A8,1)))*ROW(PlayerGender))-1)="M",INDEX(HoleHandicapM,P$3,0),INDEX(HoleHandicapF,P$3,0)),1,0),"")</f>
        <v>2</v>
      </c>
      <c r="Q9" cm="1">
        <f t="array" aca="1" ref="Q9" ca="1">IF(AND(Q8&gt;0,$AB8&lt;&gt;""),ROUNDDOWN($AB8/18,0)+IF(MOD($AB8,18)&gt;=IF(INDEX(PlayerGender,SUMPRODUCT((PlayerPlayerNo=VALUE(RIGHT($A8,1)))*ROW(PlayerGender))-1)="M",INDEX(HoleHandicapM,Q$3,0),INDEX(HoleHandicapF,Q$3,0)),1,0),"")</f>
        <v>2</v>
      </c>
      <c r="R9" cm="1">
        <f t="array" aca="1" ref="R9" ca="1">IF(AND(R8&gt;0,$AB8&lt;&gt;""),ROUNDDOWN($AB8/18,0)+IF(MOD($AB8,18)&gt;=IF(INDEX(PlayerGender,SUMPRODUCT((PlayerPlayerNo=VALUE(RIGHT($A8,1)))*ROW(PlayerGender))-1)="M",INDEX(HoleHandicapM,R$3,0),INDEX(HoleHandicapF,R$3,0)),1,0),"")</f>
        <v>2</v>
      </c>
      <c r="S9" cm="1">
        <f t="array" aca="1" ref="S9" ca="1">IF(AND(S8&gt;0,$AB8&lt;&gt;""),ROUNDDOWN($AB8/18,0)+IF(MOD($AB8,18)&gt;=IF(INDEX(PlayerGender,SUMPRODUCT((PlayerPlayerNo=VALUE(RIGHT($A8,1)))*ROW(PlayerGender))-1)="M",INDEX(HoleHandicapM,S$3,0),INDEX(HoleHandicapF,S$3,0)),1,0),"")</f>
        <v>2</v>
      </c>
      <c r="T9" cm="1">
        <f t="array" aca="1" ref="T9" ca="1">IF(AND(T8&gt;0,$AB8&lt;&gt;""),ROUNDDOWN($AB8/18,0)+IF(MOD($AB8,18)&gt;=IF(INDEX(PlayerGender,SUMPRODUCT((PlayerPlayerNo=VALUE(RIGHT($A8,1)))*ROW(PlayerGender))-1)="M",INDEX(HoleHandicapM,T$3,0),INDEX(HoleHandicapF,T$3,0)),1,0),"")</f>
        <v>2</v>
      </c>
      <c r="U9">
        <f ca="1">IF(C9="","",SUM(C9:T9))</f>
        <v>36</v>
      </c>
      <c r="AF9" s="2"/>
    </row>
    <row r="10" spans="1:32" x14ac:dyDescent="0.25">
      <c r="A10" t="str">
        <f>_xlfn.CONCAT("Net ",A8)</f>
        <v>Net Player 2</v>
      </c>
      <c r="B10" t="str" cm="1">
        <f t="array" ref="B10">INDEX(PlayerNames,SUMPRODUCT((PlayerPlayerNo=VALUE(RIGHT(A10,2)))*ROW(PlayerNames))-1)</f>
        <v>Chris Lundhagen</v>
      </c>
      <c r="C10">
        <f t="shared" ref="C10:T10" ca="1" si="2">IF(C8=0,"",IF(C9="","",C8-C9))</f>
        <v>3</v>
      </c>
      <c r="D10">
        <f t="shared" ca="1" si="2"/>
        <v>5</v>
      </c>
      <c r="E10">
        <f t="shared" ca="1" si="2"/>
        <v>4</v>
      </c>
      <c r="F10">
        <f t="shared" ca="1" si="2"/>
        <v>4</v>
      </c>
      <c r="G10">
        <f t="shared" ca="1" si="2"/>
        <v>3</v>
      </c>
      <c r="H10">
        <f t="shared" ca="1" si="2"/>
        <v>4</v>
      </c>
      <c r="I10">
        <f t="shared" ca="1" si="2"/>
        <v>4</v>
      </c>
      <c r="J10">
        <f t="shared" ca="1" si="2"/>
        <v>3</v>
      </c>
      <c r="K10">
        <f t="shared" ca="1" si="2"/>
        <v>5</v>
      </c>
      <c r="L10">
        <f t="shared" ca="1" si="2"/>
        <v>4</v>
      </c>
      <c r="M10">
        <f t="shared" ca="1" si="2"/>
        <v>3</v>
      </c>
      <c r="N10">
        <f t="shared" ca="1" si="2"/>
        <v>5</v>
      </c>
      <c r="O10">
        <f t="shared" ca="1" si="2"/>
        <v>3</v>
      </c>
      <c r="P10">
        <f t="shared" ca="1" si="2"/>
        <v>4</v>
      </c>
      <c r="Q10">
        <f t="shared" ca="1" si="2"/>
        <v>4</v>
      </c>
      <c r="R10">
        <f t="shared" ca="1" si="2"/>
        <v>4</v>
      </c>
      <c r="S10">
        <f t="shared" ca="1" si="2"/>
        <v>2</v>
      </c>
      <c r="T10">
        <f t="shared" ca="1" si="2"/>
        <v>5</v>
      </c>
      <c r="U10">
        <f ca="1">IF(C10="","",SUM(C10:T10))</f>
        <v>69</v>
      </c>
      <c r="AF10" s="2"/>
    </row>
    <row r="11" spans="1:32" x14ac:dyDescent="0.25">
      <c r="A11" t="s">
        <v>41</v>
      </c>
      <c r="B11" t="str" cm="1">
        <f t="array" ref="B11">INDEX(PlayerNames,SUMPRODUCT((PlayerPlayerNo=VALUE(RIGHT(A11,2)))*ROW(PlayerNames))-1)</f>
        <v>Dante Kobek</v>
      </c>
      <c r="C11">
        <v>6</v>
      </c>
      <c r="D11">
        <v>7</v>
      </c>
      <c r="E11">
        <v>5</v>
      </c>
      <c r="F11">
        <v>6</v>
      </c>
      <c r="G11">
        <v>5</v>
      </c>
      <c r="H11">
        <v>6</v>
      </c>
      <c r="I11">
        <v>6</v>
      </c>
      <c r="J11">
        <v>3</v>
      </c>
      <c r="K11">
        <v>5</v>
      </c>
      <c r="L11">
        <v>6</v>
      </c>
      <c r="M11">
        <v>5</v>
      </c>
      <c r="N11">
        <v>7</v>
      </c>
      <c r="O11">
        <v>3</v>
      </c>
      <c r="P11">
        <v>6</v>
      </c>
      <c r="Q11">
        <v>6</v>
      </c>
      <c r="R11">
        <v>6</v>
      </c>
      <c r="S11">
        <v>5</v>
      </c>
      <c r="T11">
        <v>7</v>
      </c>
      <c r="U11">
        <f>IF(C11&gt;0,SUM(C11:T11),"")</f>
        <v>100</v>
      </c>
      <c r="V11" cm="1">
        <f t="array" aca="1" ref="V11" ca="1">IF($V$4&gt;0,MIN(INDIRECT(ADDRESS(ROW(),INDIRECT(ADDRESS(4,COLUMN()))+2)),INDEX(HoleParM,V$4,0)+2)-INDEX(HoleParM,V$4,0),"")</f>
        <v>2</v>
      </c>
      <c r="W11" cm="1">
        <f t="array" aca="1" ref="W11" ca="1">IF(W$4&gt;0,MIN(INDIRECT(ADDRESS(ROW(),INDIRECT(ADDRESS(4,COLUMN()))+2)),INDEX(HoleParM,W$4,0)+2)-INDEX(HoleParM,W$4,0),"")</f>
        <v>2</v>
      </c>
      <c r="X11" cm="1">
        <f t="array" aca="1" ref="X11" ca="1">IF(X$4&gt;0,MIN(INDIRECT(ADDRESS(ROW(),INDIRECT(ADDRESS(4,COLUMN()))+2)),INDEX(HoleParM,X$4,0)+2)-INDEX(HoleParM,X$4,0),"")</f>
        <v>2</v>
      </c>
      <c r="Y11" cm="1">
        <f t="array" aca="1" ref="Y11" ca="1">IF(Y$4&gt;0,MIN(INDIRECT(ADDRESS(ROW(),INDIRECT(ADDRESS(4,COLUMN()))+2)),INDEX(HoleParM,Y$4,0)+2)-INDEX(HoleParM,Y$4,0),"")</f>
        <v>0</v>
      </c>
      <c r="Z11" cm="1">
        <f t="array" aca="1" ref="Z11" ca="1">IF(Z$4&gt;0,MIN(INDIRECT(ADDRESS(ROW(),INDIRECT(ADDRESS(4,COLUMN()))+2)),INDEX(HoleParM,Z$4,0)+2)-INDEX(HoleParM,Z$4,0),"")</f>
        <v>2</v>
      </c>
      <c r="AA11" cm="1">
        <f t="array" aca="1" ref="AA11" ca="1">IF(AA$4&gt;0,MIN(INDIRECT(ADDRESS(ROW(),INDIRECT(ADDRESS(4,COLUMN()))+2)),INDEX(HoleParM,AA$4,0)+2)-INDEX(HoleParM,AA$4,0),"")</f>
        <v>2</v>
      </c>
      <c r="AB11">
        <f ca="1">IF(V11="","",MAX(SUM(V11:AA11)*3,0))</f>
        <v>30</v>
      </c>
      <c r="AC11">
        <f ca="1">IF(U11="","",IF(AB11="","",U11-AB11))</f>
        <v>70</v>
      </c>
      <c r="AF11" s="2"/>
    </row>
    <row r="12" spans="1:32" x14ac:dyDescent="0.25">
      <c r="A12" t="str">
        <f>_xlfn.CONCAT("HCP Strokes ", A11)</f>
        <v>HCP Strokes Player 3</v>
      </c>
      <c r="B12" t="str" cm="1">
        <f t="array" ref="B12">INDEX(PlayerNames,SUMPRODUCT((PlayerPlayerNo=VALUE(RIGHT(A12,2)))*ROW(PlayerNames))-1)</f>
        <v>Dante Kobek</v>
      </c>
      <c r="C12" cm="1">
        <f t="array" aca="1" ref="C12" ca="1">IF(AND(C11&gt;0,$AB11&lt;&gt;""),ROUNDDOWN($AB11/18,0)+IF(MOD($AB11,18)&gt;=IF(INDEX(PlayerGender,SUMPRODUCT((PlayerPlayerNo=VALUE(RIGHT($A11,1)))*ROW(PlayerGender))-1)="M",INDEX(HoleHandicapM,C$3,0),INDEX(HoleHandicapF,C$3,0)),1,0),"")</f>
        <v>2</v>
      </c>
      <c r="D12" cm="1">
        <f t="array" aca="1" ref="D12" ca="1">IF(AND(D11&gt;0,$AB11&lt;&gt;""),ROUNDDOWN($AB11/18,0)+IF(MOD($AB11,18)&gt;=IF(INDEX(PlayerGender,SUMPRODUCT((PlayerPlayerNo=VALUE(RIGHT($A11,1)))*ROW(PlayerGender))-1)="M",INDEX(HoleHandicapM,D$3,0),INDEX(HoleHandicapF,D$3,0)),1,0),"")</f>
        <v>2</v>
      </c>
      <c r="E12" cm="1">
        <f t="array" aca="1" ref="E12" ca="1">IF(AND(E11&gt;0,$AB11&lt;&gt;""),ROUNDDOWN($AB11/18,0)+IF(MOD($AB11,18)&gt;=IF(INDEX(PlayerGender,SUMPRODUCT((PlayerPlayerNo=VALUE(RIGHT($A11,1)))*ROW(PlayerGender))-1)="M",INDEX(HoleHandicapM,E$3,0),INDEX(HoleHandicapF,E$3,0)),1,0),"")</f>
        <v>2</v>
      </c>
      <c r="F12" cm="1">
        <f t="array" aca="1" ref="F12" ca="1">IF(AND(F11&gt;0,$AB11&lt;&gt;""),ROUNDDOWN($AB11/18,0)+IF(MOD($AB11,18)&gt;=IF(INDEX(PlayerGender,SUMPRODUCT((PlayerPlayerNo=VALUE(RIGHT($A11,1)))*ROW(PlayerGender))-1)="M",INDEX(HoleHandicapM,F$3,0),INDEX(HoleHandicapF,F$3,0)),1,0),"")</f>
        <v>1</v>
      </c>
      <c r="G12" cm="1">
        <f t="array" aca="1" ref="G12" ca="1">IF(AND(G11&gt;0,$AB11&lt;&gt;""),ROUNDDOWN($AB11/18,0)+IF(MOD($AB11,18)&gt;=IF(INDEX(PlayerGender,SUMPRODUCT((PlayerPlayerNo=VALUE(RIGHT($A11,1)))*ROW(PlayerGender))-1)="M",INDEX(HoleHandicapM,G$3,0),INDEX(HoleHandicapF,G$3,0)),1,0),"")</f>
        <v>1</v>
      </c>
      <c r="H12" cm="1">
        <f t="array" aca="1" ref="H12" ca="1">IF(AND(H11&gt;0,$AB11&lt;&gt;""),ROUNDDOWN($AB11/18,0)+IF(MOD($AB11,18)&gt;=IF(INDEX(PlayerGender,SUMPRODUCT((PlayerPlayerNo=VALUE(RIGHT($A11,1)))*ROW(PlayerGender))-1)="M",INDEX(HoleHandicapM,H$3,0),INDEX(HoleHandicapF,H$3,0)),1,0),"")</f>
        <v>2</v>
      </c>
      <c r="I12" cm="1">
        <f t="array" aca="1" ref="I12" ca="1">IF(AND(I11&gt;0,$AB11&lt;&gt;""),ROUNDDOWN($AB11/18,0)+IF(MOD($AB11,18)&gt;=IF(INDEX(PlayerGender,SUMPRODUCT((PlayerPlayerNo=VALUE(RIGHT($A11,1)))*ROW(PlayerGender))-1)="M",INDEX(HoleHandicapM,I$3,0),INDEX(HoleHandicapF,I$3,0)),1,0),"")</f>
        <v>1</v>
      </c>
      <c r="J12" cm="1">
        <f t="array" aca="1" ref="J12" ca="1">IF(AND(J11&gt;0,$AB11&lt;&gt;""),ROUNDDOWN($AB11/18,0)+IF(MOD($AB11,18)&gt;=IF(INDEX(PlayerGender,SUMPRODUCT((PlayerPlayerNo=VALUE(RIGHT($A11,1)))*ROW(PlayerGender))-1)="M",INDEX(HoleHandicapM,J$3,0),INDEX(HoleHandicapF,J$3,0)),1,0),"")</f>
        <v>2</v>
      </c>
      <c r="K12" cm="1">
        <f t="array" aca="1" ref="K12" ca="1">IF(AND(K11&gt;0,$AB11&lt;&gt;""),ROUNDDOWN($AB11/18,0)+IF(MOD($AB11,18)&gt;=IF(INDEX(PlayerGender,SUMPRODUCT((PlayerPlayerNo=VALUE(RIGHT($A11,1)))*ROW(PlayerGender))-1)="M",INDEX(HoleHandicapM,K$3,0),INDEX(HoleHandicapF,K$3,0)),1,0),"")</f>
        <v>2</v>
      </c>
      <c r="L12" cm="1">
        <f t="array" aca="1" ref="L12" ca="1">IF(AND(L11&gt;0,$AB11&lt;&gt;""),ROUNDDOWN($AB11/18,0)+IF(MOD($AB11,18)&gt;=IF(INDEX(PlayerGender,SUMPRODUCT((PlayerPlayerNo=VALUE(RIGHT($A11,1)))*ROW(PlayerGender))-1)="M",INDEX(HoleHandicapM,L$3,0),INDEX(HoleHandicapF,L$3,0)),1,0),"")</f>
        <v>2</v>
      </c>
      <c r="M12" cm="1">
        <f t="array" aca="1" ref="M12" ca="1">IF(AND(M11&gt;0,$AB11&lt;&gt;""),ROUNDDOWN($AB11/18,0)+IF(MOD($AB11,18)&gt;=IF(INDEX(PlayerGender,SUMPRODUCT((PlayerPlayerNo=VALUE(RIGHT($A11,1)))*ROW(PlayerGender))-1)="M",INDEX(HoleHandicapM,M$3,0),INDEX(HoleHandicapF,M$3,0)),1,0),"")</f>
        <v>2</v>
      </c>
      <c r="N12" cm="1">
        <f t="array" aca="1" ref="N12" ca="1">IF(AND(N11&gt;0,$AB11&lt;&gt;""),ROUNDDOWN($AB11/18,0)+IF(MOD($AB11,18)&gt;=IF(INDEX(PlayerGender,SUMPRODUCT((PlayerPlayerNo=VALUE(RIGHT($A11,1)))*ROW(PlayerGender))-1)="M",INDEX(HoleHandicapM,N$3,0),INDEX(HoleHandicapF,N$3,0)),1,0),"")</f>
        <v>2</v>
      </c>
      <c r="O12" cm="1">
        <f t="array" aca="1" ref="O12" ca="1">IF(AND(O11&gt;0,$AB11&lt;&gt;""),ROUNDDOWN($AB11/18,0)+IF(MOD($AB11,18)&gt;=IF(INDEX(PlayerGender,SUMPRODUCT((PlayerPlayerNo=VALUE(RIGHT($A11,1)))*ROW(PlayerGender))-1)="M",INDEX(HoleHandicapM,O$3,0),INDEX(HoleHandicapF,O$3,0)),1,0),"")</f>
        <v>1</v>
      </c>
      <c r="P12" cm="1">
        <f t="array" aca="1" ref="P12" ca="1">IF(AND(P11&gt;0,$AB11&lt;&gt;""),ROUNDDOWN($AB11/18,0)+IF(MOD($AB11,18)&gt;=IF(INDEX(PlayerGender,SUMPRODUCT((PlayerPlayerNo=VALUE(RIGHT($A11,1)))*ROW(PlayerGender))-1)="M",INDEX(HoleHandicapM,P$3,0),INDEX(HoleHandicapF,P$3,0)),1,0),"")</f>
        <v>1</v>
      </c>
      <c r="Q12" cm="1">
        <f t="array" aca="1" ref="Q12" ca="1">IF(AND(Q11&gt;0,$AB11&lt;&gt;""),ROUNDDOWN($AB11/18,0)+IF(MOD($AB11,18)&gt;=IF(INDEX(PlayerGender,SUMPRODUCT((PlayerPlayerNo=VALUE(RIGHT($A11,1)))*ROW(PlayerGender))-1)="M",INDEX(HoleHandicapM,Q$3,0),INDEX(HoleHandicapF,Q$3,0)),1,0),"")</f>
        <v>2</v>
      </c>
      <c r="R12" cm="1">
        <f t="array" aca="1" ref="R12" ca="1">IF(AND(R11&gt;0,$AB11&lt;&gt;""),ROUNDDOWN($AB11/18,0)+IF(MOD($AB11,18)&gt;=IF(INDEX(PlayerGender,SUMPRODUCT((PlayerPlayerNo=VALUE(RIGHT($A11,1)))*ROW(PlayerGender))-1)="M",INDEX(HoleHandicapM,R$3,0),INDEX(HoleHandicapF,R$3,0)),1,0),"")</f>
        <v>1</v>
      </c>
      <c r="S12" cm="1">
        <f t="array" aca="1" ref="S12" ca="1">IF(AND(S11&gt;0,$AB11&lt;&gt;""),ROUNDDOWN($AB11/18,0)+IF(MOD($AB11,18)&gt;=IF(INDEX(PlayerGender,SUMPRODUCT((PlayerPlayerNo=VALUE(RIGHT($A11,1)))*ROW(PlayerGender))-1)="M",INDEX(HoleHandicapM,S$3,0),INDEX(HoleHandicapF,S$3,0)),1,0),"")</f>
        <v>2</v>
      </c>
      <c r="T12" cm="1">
        <f t="array" aca="1" ref="T12" ca="1">IF(AND(T11&gt;0,$AB11&lt;&gt;""),ROUNDDOWN($AB11/18,0)+IF(MOD($AB11,18)&gt;=IF(INDEX(PlayerGender,SUMPRODUCT((PlayerPlayerNo=VALUE(RIGHT($A11,1)))*ROW(PlayerGender))-1)="M",INDEX(HoleHandicapM,T$3,0),INDEX(HoleHandicapF,T$3,0)),1,0),"")</f>
        <v>2</v>
      </c>
      <c r="U12">
        <f ca="1">IF(C12="","",SUM(C12:T12))</f>
        <v>30</v>
      </c>
      <c r="AF12" s="2"/>
    </row>
    <row r="13" spans="1:32" x14ac:dyDescent="0.25">
      <c r="A13" t="str">
        <f>_xlfn.CONCAT("Net ",A11)</f>
        <v>Net Player 3</v>
      </c>
      <c r="B13" t="str" cm="1">
        <f t="array" ref="B13">INDEX(PlayerNames,SUMPRODUCT((PlayerPlayerNo=VALUE(RIGHT(A13,2)))*ROW(PlayerNames))-1)</f>
        <v>Dante Kobek</v>
      </c>
      <c r="C13">
        <f t="shared" ref="C13:T13" ca="1" si="3">IF(C11=0,"",IF(C12="","",C11-C12))</f>
        <v>4</v>
      </c>
      <c r="D13">
        <f t="shared" ca="1" si="3"/>
        <v>5</v>
      </c>
      <c r="E13">
        <f t="shared" ca="1" si="3"/>
        <v>3</v>
      </c>
      <c r="F13">
        <f t="shared" ca="1" si="3"/>
        <v>5</v>
      </c>
      <c r="G13">
        <f t="shared" ca="1" si="3"/>
        <v>4</v>
      </c>
      <c r="H13">
        <f t="shared" ca="1" si="3"/>
        <v>4</v>
      </c>
      <c r="I13">
        <f t="shared" ca="1" si="3"/>
        <v>5</v>
      </c>
      <c r="J13">
        <f t="shared" ca="1" si="3"/>
        <v>1</v>
      </c>
      <c r="K13">
        <f t="shared" ca="1" si="3"/>
        <v>3</v>
      </c>
      <c r="L13">
        <f t="shared" ca="1" si="3"/>
        <v>4</v>
      </c>
      <c r="M13">
        <f t="shared" ca="1" si="3"/>
        <v>3</v>
      </c>
      <c r="N13">
        <f t="shared" ca="1" si="3"/>
        <v>5</v>
      </c>
      <c r="O13">
        <f t="shared" ca="1" si="3"/>
        <v>2</v>
      </c>
      <c r="P13">
        <f t="shared" ca="1" si="3"/>
        <v>5</v>
      </c>
      <c r="Q13">
        <f t="shared" ca="1" si="3"/>
        <v>4</v>
      </c>
      <c r="R13">
        <f t="shared" ca="1" si="3"/>
        <v>5</v>
      </c>
      <c r="S13">
        <f t="shared" ca="1" si="3"/>
        <v>3</v>
      </c>
      <c r="T13">
        <f t="shared" ca="1" si="3"/>
        <v>5</v>
      </c>
      <c r="U13">
        <f ca="1">IF(C13="","",SUM(C13:T13))</f>
        <v>70</v>
      </c>
      <c r="AF13" s="2"/>
    </row>
    <row r="14" spans="1:32" x14ac:dyDescent="0.25">
      <c r="A14" t="s">
        <v>42</v>
      </c>
      <c r="B14" t="str" cm="1">
        <f t="array" ref="B14">INDEX(PlayerNames,SUMPRODUCT((PlayerPlayerNo=VALUE(RIGHT(A14,2)))*ROW(PlayerNames))-1)</f>
        <v>John Allen</v>
      </c>
      <c r="C14">
        <v>6</v>
      </c>
      <c r="D14">
        <v>4</v>
      </c>
      <c r="E14">
        <v>5</v>
      </c>
      <c r="F14">
        <v>6</v>
      </c>
      <c r="G14">
        <v>5</v>
      </c>
      <c r="H14">
        <v>6</v>
      </c>
      <c r="I14">
        <v>6</v>
      </c>
      <c r="J14">
        <v>5</v>
      </c>
      <c r="K14">
        <v>7</v>
      </c>
      <c r="L14">
        <v>6</v>
      </c>
      <c r="M14">
        <v>6</v>
      </c>
      <c r="N14">
        <v>7</v>
      </c>
      <c r="O14">
        <v>2</v>
      </c>
      <c r="P14">
        <v>6</v>
      </c>
      <c r="Q14">
        <v>5</v>
      </c>
      <c r="R14">
        <v>5</v>
      </c>
      <c r="S14">
        <v>3</v>
      </c>
      <c r="T14">
        <v>7</v>
      </c>
      <c r="U14">
        <f>IF(C14&gt;0,SUM(C14:T14),"")</f>
        <v>97</v>
      </c>
      <c r="V14" cm="1">
        <f t="array" aca="1" ref="V14" ca="1">IF($V$4&gt;0,MIN(INDIRECT(ADDRESS(ROW(),INDIRECT(ADDRESS(4,COLUMN()))+2)),INDEX(HoleParM,V$4,0)+2)-INDEX(HoleParM,V$4,0),"")</f>
        <v>-1</v>
      </c>
      <c r="W14" cm="1">
        <f t="array" aca="1" ref="W14" ca="1">IF(W$4&gt;0,MIN(INDIRECT(ADDRESS(ROW(),INDIRECT(ADDRESS(4,COLUMN()))+2)),INDEX(HoleParM,W$4,0)+2)-INDEX(HoleParM,W$4,0),"")</f>
        <v>2</v>
      </c>
      <c r="X14" cm="1">
        <f t="array" aca="1" ref="X14" ca="1">IF(X$4&gt;0,MIN(INDIRECT(ADDRESS(ROW(),INDIRECT(ADDRESS(4,COLUMN()))+2)),INDEX(HoleParM,X$4,0)+2)-INDEX(HoleParM,X$4,0),"")</f>
        <v>2</v>
      </c>
      <c r="Y14" cm="1">
        <f t="array" aca="1" ref="Y14" ca="1">IF(Y$4&gt;0,MIN(INDIRECT(ADDRESS(ROW(),INDIRECT(ADDRESS(4,COLUMN()))+2)),INDEX(HoleParM,Y$4,0)+2)-INDEX(HoleParM,Y$4,0),"")</f>
        <v>-1</v>
      </c>
      <c r="Z14" cm="1">
        <f t="array" aca="1" ref="Z14" ca="1">IF(Z$4&gt;0,MIN(INDIRECT(ADDRESS(ROW(),INDIRECT(ADDRESS(4,COLUMN()))+2)),INDEX(HoleParM,Z$4,0)+2)-INDEX(HoleParM,Z$4,0),"")</f>
        <v>1</v>
      </c>
      <c r="AA14" cm="1">
        <f t="array" aca="1" ref="AA14" ca="1">IF(AA$4&gt;0,MIN(INDIRECT(ADDRESS(ROW(),INDIRECT(ADDRESS(4,COLUMN()))+2)),INDEX(HoleParM,AA$4,0)+2)-INDEX(HoleParM,AA$4,0),"")</f>
        <v>2</v>
      </c>
      <c r="AB14">
        <f ca="1">IF(V14="","",MAX(SUM(V14:AA14)*3,0))</f>
        <v>15</v>
      </c>
      <c r="AC14">
        <f ca="1">IF(U14="","",IF(AB14="","",U14-AB14))</f>
        <v>82</v>
      </c>
      <c r="AF14" s="2"/>
    </row>
    <row r="15" spans="1:32" x14ac:dyDescent="0.25">
      <c r="A15" t="str">
        <f>_xlfn.CONCAT("HCP Strokes ", A14)</f>
        <v>HCP Strokes Player 4</v>
      </c>
      <c r="B15" t="str" cm="1">
        <f t="array" ref="B15">INDEX(PlayerNames,SUMPRODUCT((PlayerPlayerNo=VALUE(RIGHT(A15,2)))*ROW(PlayerNames))-1)</f>
        <v>John Allen</v>
      </c>
      <c r="C15" cm="1">
        <f t="array" aca="1" ref="C15" ca="1">IF(AND(C14&gt;0,$AB14&lt;&gt;""),ROUNDDOWN($AB14/18,0)+IF(MOD($AB14,18)&gt;=IF(INDEX(PlayerGender,SUMPRODUCT((PlayerPlayerNo=VALUE(RIGHT($A14,1)))*ROW(PlayerGender))-1)="M",INDEX(HoleHandicapM,C$3,0),INDEX(HoleHandicapF,C$3,0)),1,0),"")</f>
        <v>1</v>
      </c>
      <c r="D15" cm="1">
        <f t="array" aca="1" ref="D15" ca="1">IF(AND(D14&gt;0,$AB14&lt;&gt;""),ROUNDDOWN($AB14/18,0)+IF(MOD($AB14,18)&gt;=IF(INDEX(PlayerGender,SUMPRODUCT((PlayerPlayerNo=VALUE(RIGHT($A14,1)))*ROW(PlayerGender))-1)="M",INDEX(HoleHandicapM,D$3,0),INDEX(HoleHandicapF,D$3,0)),1,0),"")</f>
        <v>1</v>
      </c>
      <c r="E15" cm="1">
        <f t="array" aca="1" ref="E15" ca="1">IF(AND(E14&gt;0,$AB14&lt;&gt;""),ROUNDDOWN($AB14/18,0)+IF(MOD($AB14,18)&gt;=IF(INDEX(PlayerGender,SUMPRODUCT((PlayerPlayerNo=VALUE(RIGHT($A14,1)))*ROW(PlayerGender))-1)="M",INDEX(HoleHandicapM,E$3,0),INDEX(HoleHandicapF,E$3,0)),1,0),"")</f>
        <v>1</v>
      </c>
      <c r="F15" cm="1">
        <f t="array" aca="1" ref="F15" ca="1">IF(AND(F14&gt;0,$AB14&lt;&gt;""),ROUNDDOWN($AB14/18,0)+IF(MOD($AB14,18)&gt;=IF(INDEX(PlayerGender,SUMPRODUCT((PlayerPlayerNo=VALUE(RIGHT($A14,1)))*ROW(PlayerGender))-1)="M",INDEX(HoleHandicapM,F$3,0),INDEX(HoleHandicapF,F$3,0)),1,0),"")</f>
        <v>0</v>
      </c>
      <c r="G15" cm="1">
        <f t="array" aca="1" ref="G15" ca="1">IF(AND(G14&gt;0,$AB14&lt;&gt;""),ROUNDDOWN($AB14/18,0)+IF(MOD($AB14,18)&gt;=IF(INDEX(PlayerGender,SUMPRODUCT((PlayerPlayerNo=VALUE(RIGHT($A14,1)))*ROW(PlayerGender))-1)="M",INDEX(HoleHandicapM,G$3,0),INDEX(HoleHandicapF,G$3,0)),1,0),"")</f>
        <v>1</v>
      </c>
      <c r="H15" cm="1">
        <f t="array" aca="1" ref="H15" ca="1">IF(AND(H14&gt;0,$AB14&lt;&gt;""),ROUNDDOWN($AB14/18,0)+IF(MOD($AB14,18)&gt;=IF(INDEX(PlayerGender,SUMPRODUCT((PlayerPlayerNo=VALUE(RIGHT($A14,1)))*ROW(PlayerGender))-1)="M",INDEX(HoleHandicapM,H$3,0),INDEX(HoleHandicapF,H$3,0)),1,0),"")</f>
        <v>1</v>
      </c>
      <c r="I15" cm="1">
        <f t="array" aca="1" ref="I15" ca="1">IF(AND(I14&gt;0,$AB14&lt;&gt;""),ROUNDDOWN($AB14/18,0)+IF(MOD($AB14,18)&gt;=IF(INDEX(PlayerGender,SUMPRODUCT((PlayerPlayerNo=VALUE(RIGHT($A14,1)))*ROW(PlayerGender))-1)="M",INDEX(HoleHandicapM,I$3,0),INDEX(HoleHandicapF,I$3,0)),1,0),"")</f>
        <v>1</v>
      </c>
      <c r="J15" cm="1">
        <f t="array" aca="1" ref="J15" ca="1">IF(AND(J14&gt;0,$AB14&lt;&gt;""),ROUNDDOWN($AB14/18,0)+IF(MOD($AB14,18)&gt;=IF(INDEX(PlayerGender,SUMPRODUCT((PlayerPlayerNo=VALUE(RIGHT($A14,1)))*ROW(PlayerGender))-1)="M",INDEX(HoleHandicapM,J$3,0),INDEX(HoleHandicapF,J$3,0)),1,0),"")</f>
        <v>1</v>
      </c>
      <c r="K15" cm="1">
        <f t="array" aca="1" ref="K15" ca="1">IF(AND(K14&gt;0,$AB14&lt;&gt;""),ROUNDDOWN($AB14/18,0)+IF(MOD($AB14,18)&gt;=IF(INDEX(PlayerGender,SUMPRODUCT((PlayerPlayerNo=VALUE(RIGHT($A14,1)))*ROW(PlayerGender))-1)="M",INDEX(HoleHandicapM,K$3,0),INDEX(HoleHandicapF,K$3,0)),1,0),"")</f>
        <v>1</v>
      </c>
      <c r="L15" cm="1">
        <f t="array" aca="1" ref="L15" ca="1">IF(AND(L14&gt;0,$AB14&lt;&gt;""),ROUNDDOWN($AB14/18,0)+IF(MOD($AB14,18)&gt;=IF(INDEX(PlayerGender,SUMPRODUCT((PlayerPlayerNo=VALUE(RIGHT($A14,1)))*ROW(PlayerGender))-1)="M",INDEX(HoleHandicapM,L$3,0),INDEX(HoleHandicapF,L$3,0)),1,0),"")</f>
        <v>1</v>
      </c>
      <c r="M15" cm="1">
        <f t="array" aca="1" ref="M15" ca="1">IF(AND(M14&gt;0,$AB14&lt;&gt;""),ROUNDDOWN($AB14/18,0)+IF(MOD($AB14,18)&gt;=IF(INDEX(PlayerGender,SUMPRODUCT((PlayerPlayerNo=VALUE(RIGHT($A14,1)))*ROW(PlayerGender))-1)="M",INDEX(HoleHandicapM,M$3,0),INDEX(HoleHandicapF,M$3,0)),1,0),"")</f>
        <v>1</v>
      </c>
      <c r="N15" cm="1">
        <f t="array" aca="1" ref="N15" ca="1">IF(AND(N14&gt;0,$AB14&lt;&gt;""),ROUNDDOWN($AB14/18,0)+IF(MOD($AB14,18)&gt;=IF(INDEX(PlayerGender,SUMPRODUCT((PlayerPlayerNo=VALUE(RIGHT($A14,1)))*ROW(PlayerGender))-1)="M",INDEX(HoleHandicapM,N$3,0),INDEX(HoleHandicapF,N$3,0)),1,0),"")</f>
        <v>1</v>
      </c>
      <c r="O15" cm="1">
        <f t="array" aca="1" ref="O15" ca="1">IF(AND(O14&gt;0,$AB14&lt;&gt;""),ROUNDDOWN($AB14/18,0)+IF(MOD($AB14,18)&gt;=IF(INDEX(PlayerGender,SUMPRODUCT((PlayerPlayerNo=VALUE(RIGHT($A14,1)))*ROW(PlayerGender))-1)="M",INDEX(HoleHandicapM,O$3,0),INDEX(HoleHandicapF,O$3,0)),1,0),"")</f>
        <v>0</v>
      </c>
      <c r="P15" cm="1">
        <f t="array" aca="1" ref="P15" ca="1">IF(AND(P14&gt;0,$AB14&lt;&gt;""),ROUNDDOWN($AB14/18,0)+IF(MOD($AB14,18)&gt;=IF(INDEX(PlayerGender,SUMPRODUCT((PlayerPlayerNo=VALUE(RIGHT($A14,1)))*ROW(PlayerGender))-1)="M",INDEX(HoleHandicapM,P$3,0),INDEX(HoleHandicapF,P$3,0)),1,0),"")</f>
        <v>0</v>
      </c>
      <c r="Q15" cm="1">
        <f t="array" aca="1" ref="Q15" ca="1">IF(AND(Q14&gt;0,$AB14&lt;&gt;""),ROUNDDOWN($AB14/18,0)+IF(MOD($AB14,18)&gt;=IF(INDEX(PlayerGender,SUMPRODUCT((PlayerPlayerNo=VALUE(RIGHT($A14,1)))*ROW(PlayerGender))-1)="M",INDEX(HoleHandicapM,Q$3,0),INDEX(HoleHandicapF,Q$3,0)),1,0),"")</f>
        <v>1</v>
      </c>
      <c r="R15" cm="1">
        <f t="array" aca="1" ref="R15" ca="1">IF(AND(R14&gt;0,$AB14&lt;&gt;""),ROUNDDOWN($AB14/18,0)+IF(MOD($AB14,18)&gt;=IF(INDEX(PlayerGender,SUMPRODUCT((PlayerPlayerNo=VALUE(RIGHT($A14,1)))*ROW(PlayerGender))-1)="M",INDEX(HoleHandicapM,R$3,0),INDEX(HoleHandicapF,R$3,0)),1,0),"")</f>
        <v>1</v>
      </c>
      <c r="S15" cm="1">
        <f t="array" aca="1" ref="S15" ca="1">IF(AND(S14&gt;0,$AB14&lt;&gt;""),ROUNDDOWN($AB14/18,0)+IF(MOD($AB14,18)&gt;=IF(INDEX(PlayerGender,SUMPRODUCT((PlayerPlayerNo=VALUE(RIGHT($A14,1)))*ROW(PlayerGender))-1)="M",INDEX(HoleHandicapM,S$3,0),INDEX(HoleHandicapF,S$3,0)),1,0),"")</f>
        <v>1</v>
      </c>
      <c r="T15" cm="1">
        <f t="array" aca="1" ref="T15" ca="1">IF(AND(T14&gt;0,$AB14&lt;&gt;""),ROUNDDOWN($AB14/18,0)+IF(MOD($AB14,18)&gt;=IF(INDEX(PlayerGender,SUMPRODUCT((PlayerPlayerNo=VALUE(RIGHT($A14,1)))*ROW(PlayerGender))-1)="M",INDEX(HoleHandicapM,T$3,0),INDEX(HoleHandicapF,T$3,0)),1,0),"")</f>
        <v>1</v>
      </c>
      <c r="U15">
        <f ca="1">IF(C15="","",SUM(C15:T15))</f>
        <v>15</v>
      </c>
      <c r="AF15" s="2"/>
    </row>
    <row r="16" spans="1:32" x14ac:dyDescent="0.25">
      <c r="A16" t="str">
        <f>_xlfn.CONCAT("Net ",A14)</f>
        <v>Net Player 4</v>
      </c>
      <c r="B16" t="str" cm="1">
        <f t="array" ref="B16">INDEX(PlayerNames,SUMPRODUCT((PlayerPlayerNo=VALUE(RIGHT(A16,2)))*ROW(PlayerNames))-1)</f>
        <v>John Allen</v>
      </c>
      <c r="C16">
        <f t="shared" ref="C16:T16" ca="1" si="4">IF(C14=0,"",IF(C15="","",C14-C15))</f>
        <v>5</v>
      </c>
      <c r="D16">
        <f t="shared" ca="1" si="4"/>
        <v>3</v>
      </c>
      <c r="E16">
        <f t="shared" ca="1" si="4"/>
        <v>4</v>
      </c>
      <c r="F16">
        <f t="shared" ca="1" si="4"/>
        <v>6</v>
      </c>
      <c r="G16">
        <f t="shared" ca="1" si="4"/>
        <v>4</v>
      </c>
      <c r="H16">
        <f t="shared" ca="1" si="4"/>
        <v>5</v>
      </c>
      <c r="I16">
        <f t="shared" ca="1" si="4"/>
        <v>5</v>
      </c>
      <c r="J16">
        <f t="shared" ca="1" si="4"/>
        <v>4</v>
      </c>
      <c r="K16">
        <f t="shared" ca="1" si="4"/>
        <v>6</v>
      </c>
      <c r="L16">
        <f t="shared" ca="1" si="4"/>
        <v>5</v>
      </c>
      <c r="M16">
        <f t="shared" ca="1" si="4"/>
        <v>5</v>
      </c>
      <c r="N16">
        <f t="shared" ca="1" si="4"/>
        <v>6</v>
      </c>
      <c r="O16">
        <f t="shared" ca="1" si="4"/>
        <v>2</v>
      </c>
      <c r="P16">
        <f t="shared" ca="1" si="4"/>
        <v>6</v>
      </c>
      <c r="Q16">
        <f t="shared" ca="1" si="4"/>
        <v>4</v>
      </c>
      <c r="R16">
        <f t="shared" ca="1" si="4"/>
        <v>4</v>
      </c>
      <c r="S16">
        <f t="shared" ca="1" si="4"/>
        <v>2</v>
      </c>
      <c r="T16">
        <f t="shared" ca="1" si="4"/>
        <v>6</v>
      </c>
      <c r="U16">
        <f ca="1">IF(C16="","",SUM(C16:T16))</f>
        <v>82</v>
      </c>
      <c r="AF16" s="2"/>
    </row>
  </sheetData>
  <pageMargins left="0.7" right="0.7" top="0.75" bottom="0.75" header="0.3" footer="0.3"/>
  <pageSetup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80ABB-7544-4F0D-BA27-7FF6D9CBDA3B}">
  <dimension ref="A1:F5"/>
  <sheetViews>
    <sheetView workbookViewId="0">
      <selection activeCell="E6" sqref="E6"/>
    </sheetView>
  </sheetViews>
  <sheetFormatPr defaultRowHeight="15" x14ac:dyDescent="0.25"/>
  <cols>
    <col min="1" max="1" width="15.42578125" bestFit="1" customWidth="1"/>
  </cols>
  <sheetData>
    <row r="1" spans="1:6" x14ac:dyDescent="0.25">
      <c r="B1" t="s">
        <v>9</v>
      </c>
      <c r="C1" t="s">
        <v>0</v>
      </c>
      <c r="D1" t="s">
        <v>10</v>
      </c>
      <c r="E1" t="s">
        <v>11</v>
      </c>
      <c r="F1" t="s">
        <v>12</v>
      </c>
    </row>
    <row r="2" spans="1:6" x14ac:dyDescent="0.25">
      <c r="A2" t="s">
        <v>13</v>
      </c>
      <c r="B2">
        <v>29.1</v>
      </c>
      <c r="C2">
        <v>4</v>
      </c>
      <c r="D2" t="s">
        <v>14</v>
      </c>
      <c r="E2" t="s">
        <v>35</v>
      </c>
      <c r="F2" s="1">
        <v>20</v>
      </c>
    </row>
    <row r="3" spans="1:6" x14ac:dyDescent="0.25">
      <c r="A3" t="s">
        <v>15</v>
      </c>
      <c r="B3">
        <v>13.3</v>
      </c>
      <c r="C3">
        <v>1</v>
      </c>
      <c r="D3" t="s">
        <v>14</v>
      </c>
      <c r="E3" t="s">
        <v>34</v>
      </c>
      <c r="F3" s="1">
        <v>20</v>
      </c>
    </row>
    <row r="4" spans="1:6" x14ac:dyDescent="0.25">
      <c r="A4" t="s">
        <v>39</v>
      </c>
      <c r="B4">
        <v>35.799999999999997</v>
      </c>
      <c r="C4">
        <v>2</v>
      </c>
      <c r="D4" t="s">
        <v>14</v>
      </c>
      <c r="E4" t="s">
        <v>35</v>
      </c>
      <c r="F4" s="1">
        <v>20</v>
      </c>
    </row>
    <row r="5" spans="1:6" x14ac:dyDescent="0.25">
      <c r="A5" t="s">
        <v>40</v>
      </c>
      <c r="B5">
        <v>28</v>
      </c>
      <c r="C5">
        <v>3</v>
      </c>
      <c r="D5" t="s">
        <v>14</v>
      </c>
      <c r="E5" t="s">
        <v>35</v>
      </c>
      <c r="F5" s="1">
        <v>20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59C23-682D-49D2-A244-6BA5412B10F6}">
  <sheetPr>
    <pageSetUpPr fitToPage="1"/>
  </sheetPr>
  <dimension ref="A1:J22"/>
  <sheetViews>
    <sheetView workbookViewId="0">
      <selection activeCell="B27" sqref="B27"/>
    </sheetView>
  </sheetViews>
  <sheetFormatPr defaultRowHeight="15" x14ac:dyDescent="0.25"/>
  <sheetData>
    <row r="1" spans="1:10" x14ac:dyDescent="0.25">
      <c r="A1" t="s">
        <v>16</v>
      </c>
      <c r="B1" t="s">
        <v>36</v>
      </c>
      <c r="G1" t="s">
        <v>17</v>
      </c>
      <c r="H1" t="s">
        <v>17</v>
      </c>
      <c r="I1" t="s">
        <v>18</v>
      </c>
      <c r="J1" t="s">
        <v>18</v>
      </c>
    </row>
    <row r="2" spans="1:10" x14ac:dyDescent="0.25">
      <c r="A2" t="s">
        <v>19</v>
      </c>
      <c r="B2" t="s">
        <v>34</v>
      </c>
      <c r="C2" t="s">
        <v>35</v>
      </c>
      <c r="F2" t="s">
        <v>20</v>
      </c>
      <c r="G2" t="s">
        <v>3</v>
      </c>
      <c r="H2" t="s">
        <v>2</v>
      </c>
      <c r="I2" t="s">
        <v>3</v>
      </c>
      <c r="J2" t="s">
        <v>2</v>
      </c>
    </row>
    <row r="3" spans="1:10" x14ac:dyDescent="0.25">
      <c r="A3" t="s">
        <v>21</v>
      </c>
      <c r="B3">
        <v>132</v>
      </c>
      <c r="C3">
        <v>124</v>
      </c>
      <c r="F3">
        <v>1</v>
      </c>
      <c r="G3">
        <v>9</v>
      </c>
      <c r="H3">
        <v>4</v>
      </c>
      <c r="I3">
        <v>9</v>
      </c>
      <c r="J3">
        <v>4</v>
      </c>
    </row>
    <row r="4" spans="1:10" x14ac:dyDescent="0.25">
      <c r="A4" t="s">
        <v>22</v>
      </c>
      <c r="B4">
        <v>71.099999999999994</v>
      </c>
      <c r="C4">
        <v>69</v>
      </c>
      <c r="F4">
        <v>2</v>
      </c>
      <c r="G4">
        <v>3</v>
      </c>
      <c r="H4">
        <v>5</v>
      </c>
      <c r="I4">
        <v>3</v>
      </c>
      <c r="J4">
        <v>5</v>
      </c>
    </row>
    <row r="5" spans="1:10" x14ac:dyDescent="0.25">
      <c r="A5" t="s">
        <v>23</v>
      </c>
      <c r="B5">
        <v>72</v>
      </c>
      <c r="C5">
        <v>72</v>
      </c>
      <c r="F5">
        <v>3</v>
      </c>
      <c r="G5">
        <v>7</v>
      </c>
      <c r="H5">
        <v>4</v>
      </c>
      <c r="I5">
        <v>7</v>
      </c>
      <c r="J5">
        <v>4</v>
      </c>
    </row>
    <row r="6" spans="1:10" x14ac:dyDescent="0.25">
      <c r="A6" t="s">
        <v>24</v>
      </c>
      <c r="B6" t="s">
        <v>37</v>
      </c>
      <c r="F6">
        <v>4</v>
      </c>
      <c r="G6">
        <v>17</v>
      </c>
      <c r="H6">
        <v>4</v>
      </c>
      <c r="I6">
        <v>17</v>
      </c>
      <c r="J6">
        <v>4</v>
      </c>
    </row>
    <row r="7" spans="1:10" x14ac:dyDescent="0.25">
      <c r="A7" t="s">
        <v>25</v>
      </c>
      <c r="B7">
        <v>115</v>
      </c>
      <c r="F7">
        <v>5</v>
      </c>
      <c r="G7">
        <v>13</v>
      </c>
      <c r="H7">
        <v>3</v>
      </c>
      <c r="I7">
        <v>13</v>
      </c>
      <c r="J7">
        <v>3</v>
      </c>
    </row>
    <row r="8" spans="1:10" x14ac:dyDescent="0.25">
      <c r="A8" t="s">
        <v>26</v>
      </c>
      <c r="B8">
        <v>66.5</v>
      </c>
      <c r="F8">
        <v>6</v>
      </c>
      <c r="G8">
        <v>1</v>
      </c>
      <c r="H8">
        <v>4</v>
      </c>
      <c r="I8">
        <v>1</v>
      </c>
      <c r="J8">
        <v>4</v>
      </c>
    </row>
    <row r="9" spans="1:10" x14ac:dyDescent="0.25">
      <c r="A9" t="s">
        <v>27</v>
      </c>
      <c r="B9">
        <v>72</v>
      </c>
      <c r="F9">
        <v>7</v>
      </c>
      <c r="G9">
        <v>15</v>
      </c>
      <c r="H9">
        <v>4</v>
      </c>
      <c r="I9">
        <v>15</v>
      </c>
      <c r="J9">
        <v>4</v>
      </c>
    </row>
    <row r="10" spans="1:10" x14ac:dyDescent="0.25">
      <c r="A10" t="s">
        <v>28</v>
      </c>
      <c r="B10" s="2">
        <v>1</v>
      </c>
      <c r="F10">
        <v>8</v>
      </c>
      <c r="G10">
        <v>11</v>
      </c>
      <c r="H10">
        <v>3</v>
      </c>
      <c r="I10">
        <v>11</v>
      </c>
      <c r="J10">
        <v>3</v>
      </c>
    </row>
    <row r="11" spans="1:10" x14ac:dyDescent="0.25">
      <c r="A11" t="s">
        <v>29</v>
      </c>
      <c r="B11">
        <v>30</v>
      </c>
      <c r="F11">
        <v>9</v>
      </c>
      <c r="G11">
        <v>5</v>
      </c>
      <c r="H11">
        <v>5</v>
      </c>
      <c r="I11">
        <v>5</v>
      </c>
      <c r="J11">
        <v>5</v>
      </c>
    </row>
    <row r="12" spans="1:10" x14ac:dyDescent="0.25">
      <c r="F12">
        <v>10</v>
      </c>
      <c r="G12">
        <v>10</v>
      </c>
      <c r="H12">
        <v>4</v>
      </c>
      <c r="I12">
        <v>10</v>
      </c>
      <c r="J12">
        <v>4</v>
      </c>
    </row>
    <row r="13" spans="1:10" x14ac:dyDescent="0.25">
      <c r="A13" t="s">
        <v>8</v>
      </c>
      <c r="F13">
        <v>11</v>
      </c>
      <c r="G13">
        <v>4</v>
      </c>
      <c r="H13">
        <v>4</v>
      </c>
      <c r="I13">
        <v>4</v>
      </c>
      <c r="J13">
        <v>4</v>
      </c>
    </row>
    <row r="14" spans="1:10" x14ac:dyDescent="0.25">
      <c r="A14" t="s">
        <v>7</v>
      </c>
      <c r="B14" s="1">
        <f>SUM(EntryFees)</f>
        <v>80</v>
      </c>
      <c r="F14">
        <v>12</v>
      </c>
      <c r="G14">
        <v>8</v>
      </c>
      <c r="H14">
        <v>5</v>
      </c>
      <c r="I14">
        <v>8</v>
      </c>
      <c r="J14">
        <v>5</v>
      </c>
    </row>
    <row r="15" spans="1:10" x14ac:dyDescent="0.25">
      <c r="A15" t="s">
        <v>6</v>
      </c>
      <c r="B15" t="s">
        <v>30</v>
      </c>
      <c r="F15">
        <v>13</v>
      </c>
      <c r="G15">
        <v>16</v>
      </c>
      <c r="H15">
        <v>3</v>
      </c>
      <c r="I15">
        <v>16</v>
      </c>
      <c r="J15">
        <v>3</v>
      </c>
    </row>
    <row r="16" spans="1:10" x14ac:dyDescent="0.25">
      <c r="A16">
        <v>1</v>
      </c>
      <c r="B16" s="2">
        <v>0.5</v>
      </c>
      <c r="F16">
        <v>14</v>
      </c>
      <c r="G16">
        <v>18</v>
      </c>
      <c r="H16">
        <v>4</v>
      </c>
      <c r="I16">
        <v>18</v>
      </c>
      <c r="J16">
        <v>4</v>
      </c>
    </row>
    <row r="17" spans="1:10" x14ac:dyDescent="0.25">
      <c r="A17">
        <v>2</v>
      </c>
      <c r="B17" s="2">
        <v>0</v>
      </c>
      <c r="F17">
        <v>15</v>
      </c>
      <c r="G17">
        <v>2</v>
      </c>
      <c r="H17">
        <v>4</v>
      </c>
      <c r="I17">
        <v>2</v>
      </c>
      <c r="J17">
        <v>4</v>
      </c>
    </row>
    <row r="18" spans="1:10" x14ac:dyDescent="0.25">
      <c r="A18">
        <v>3</v>
      </c>
      <c r="B18" s="2">
        <v>0</v>
      </c>
      <c r="F18">
        <v>16</v>
      </c>
      <c r="G18">
        <v>14</v>
      </c>
      <c r="H18">
        <v>4</v>
      </c>
      <c r="I18">
        <v>14</v>
      </c>
      <c r="J18">
        <v>4</v>
      </c>
    </row>
    <row r="19" spans="1:10" x14ac:dyDescent="0.25">
      <c r="A19">
        <v>4</v>
      </c>
      <c r="B19" s="2">
        <v>0</v>
      </c>
      <c r="F19">
        <v>17</v>
      </c>
      <c r="G19">
        <v>12</v>
      </c>
      <c r="H19">
        <v>3</v>
      </c>
      <c r="I19">
        <v>12</v>
      </c>
      <c r="J19">
        <v>3</v>
      </c>
    </row>
    <row r="20" spans="1:10" x14ac:dyDescent="0.25">
      <c r="A20">
        <v>5</v>
      </c>
      <c r="B20" s="2">
        <v>0</v>
      </c>
      <c r="F20">
        <v>18</v>
      </c>
      <c r="G20">
        <v>6</v>
      </c>
      <c r="H20">
        <v>5</v>
      </c>
      <c r="I20">
        <v>6</v>
      </c>
      <c r="J20">
        <v>5</v>
      </c>
    </row>
    <row r="21" spans="1:10" x14ac:dyDescent="0.25">
      <c r="A21">
        <v>6</v>
      </c>
      <c r="B21" s="2">
        <v>0</v>
      </c>
      <c r="F21" t="s">
        <v>31</v>
      </c>
      <c r="G21" t="str">
        <f>IF(SUM(_xlfn.SEQUENCE(18,,1,1))=SUM(G3:G20),"Good","Bad")</f>
        <v>Good</v>
      </c>
      <c r="H21">
        <f>SUM(H3:H20)</f>
        <v>72</v>
      </c>
      <c r="I21" t="str">
        <f>IF(SUM(_xlfn.SEQUENCE(18,,1,1))=SUM(I3:I20),"Good","Bad")</f>
        <v>Good</v>
      </c>
      <c r="J21">
        <f>SUM(J3:J20)</f>
        <v>72</v>
      </c>
    </row>
    <row r="22" spans="1:10" x14ac:dyDescent="0.25">
      <c r="A22">
        <v>7</v>
      </c>
      <c r="B22" s="2">
        <v>0</v>
      </c>
    </row>
  </sheetData>
  <pageMargins left="0.7" right="0.7" top="0.75" bottom="0.75" header="0.3" footer="0.3"/>
  <pageSetup scale="9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E920C-9D99-4F93-AE6E-38F7C89429A1}">
  <dimension ref="A1:E5"/>
  <sheetViews>
    <sheetView workbookViewId="0">
      <selection activeCell="A6" sqref="A6"/>
    </sheetView>
  </sheetViews>
  <sheetFormatPr defaultRowHeight="15" x14ac:dyDescent="0.25"/>
  <cols>
    <col min="1" max="1" width="14.42578125" bestFit="1" customWidth="1"/>
  </cols>
  <sheetData>
    <row r="1" spans="1:5" x14ac:dyDescent="0.25">
      <c r="A1" t="s">
        <v>43</v>
      </c>
    </row>
    <row r="2" spans="1:5" x14ac:dyDescent="0.25">
      <c r="A2" t="str" cm="1">
        <f t="array" aca="1" ref="A2:B5" ca="1">_xlfn._xlws.SORT(_xlfn._xlws.FILTER(_xlfn._xlws.FILTER(Scoresheet!$A$4:$AC$16,(LEFT(Scoresheet!$A$4:$A$16,6)="Player")*NOT(Scoresheet!$AC$4:$AC$16=""),""),{0,1,0,0,0,0,0,0,0,0,0,0,0,0,0,0,0,0,0,0,0,0,0,0,0,0,0,0,1},""),2)</f>
        <v>Chris Lundhagen</v>
      </c>
      <c r="B2">
        <f ca="1"/>
        <v>69</v>
      </c>
      <c r="C2">
        <f ca="1">IF(ISNA(_xlfn.RANK.EQ(B2,$B$2:$B$5,1)),"",_xlfn.RANK.EQ(B2,$B$2:$B$5,1))</f>
        <v>1</v>
      </c>
      <c r="D2" t="str">
        <f ca="1">IF(C2="","",IF(COUNTIF($C$2:$C$5,C2)&gt;1,CONCATENATE("T",C2),TEXT(C2,"0")))</f>
        <v>1</v>
      </c>
      <c r="E2" s="3">
        <f ca="1">IF(C2="","",IF(ISNA(VLOOKUP(C2,PlacePayouts,1,FALSE)),0,AVERAGE(OFFSET(PlacePayouts,VLOOKUP(C2,PlacePayouts,1,FALSE)-1,1,COUNTIF(C:C,C2)))*Kitty))</f>
        <v>40</v>
      </c>
    </row>
    <row r="3" spans="1:5" x14ac:dyDescent="0.25">
      <c r="A3" t="str">
        <f ca="1"/>
        <v>Dante Kobek</v>
      </c>
      <c r="B3">
        <f ca="1"/>
        <v>70</v>
      </c>
      <c r="C3">
        <f t="shared" ref="C3:C5" ca="1" si="0">IF(ISNA(_xlfn.RANK.EQ(B3,$B$2:$B$5,1)),"",_xlfn.RANK.EQ(B3,$B$2:$B$5,1))</f>
        <v>2</v>
      </c>
      <c r="D3" t="str">
        <f t="shared" ref="D3:D5" ca="1" si="1">IF(C3="","",IF(COUNTIF($C$2:$C$5,C3)&gt;1,CONCATENATE("T",C3),TEXT(C3,"0")))</f>
        <v>2</v>
      </c>
      <c r="E3" s="3">
        <f ca="1">IF(C3="","",IF(ISNA(VLOOKUP(C3,PlacePayouts,1,FALSE)),0,AVERAGE(OFFSET(PlacePayouts,VLOOKUP(C3,PlacePayouts,1,FALSE)-1,1,COUNTIF(C:C,C3)))*Kitty))</f>
        <v>0</v>
      </c>
    </row>
    <row r="4" spans="1:5" x14ac:dyDescent="0.25">
      <c r="A4" t="str">
        <f ca="1"/>
        <v>Scott O'Hare</v>
      </c>
      <c r="B4">
        <f ca="1"/>
        <v>78</v>
      </c>
      <c r="C4">
        <f t="shared" ca="1" si="0"/>
        <v>3</v>
      </c>
      <c r="D4" t="str">
        <f t="shared" ca="1" si="1"/>
        <v>3</v>
      </c>
      <c r="E4" s="3">
        <f ca="1">IF(C4="","",IF(ISNA(VLOOKUP(C4,PlacePayouts,1,FALSE)),0,AVERAGE(OFFSET(PlacePayouts,VLOOKUP(C4,PlacePayouts,1,FALSE)-1,1,COUNTIF(C:C,C4)))*Kitty))</f>
        <v>0</v>
      </c>
    </row>
    <row r="5" spans="1:5" x14ac:dyDescent="0.25">
      <c r="A5" t="str">
        <f ca="1"/>
        <v>John Allen</v>
      </c>
      <c r="B5">
        <f ca="1"/>
        <v>82</v>
      </c>
      <c r="C5">
        <f t="shared" ca="1" si="0"/>
        <v>4</v>
      </c>
      <c r="D5" t="str">
        <f t="shared" ca="1" si="1"/>
        <v>4</v>
      </c>
      <c r="E5" s="3">
        <f ca="1">IF(C5="","",IF(ISNA(VLOOKUP(C5,PlacePayouts,1,FALSE)),0,AVERAGE(OFFSET(PlacePayouts,VLOOKUP(C5,PlacePayouts,1,FALSE)-1,1,COUNTIF(C:C,C5)))*Kitty))</f>
        <v>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68B23-8775-4695-AFAB-5449288F6A65}">
  <sheetPr>
    <pageSetUpPr fitToPage="1"/>
  </sheetPr>
  <dimension ref="A1:U30"/>
  <sheetViews>
    <sheetView workbookViewId="0">
      <selection activeCell="U10" sqref="U10"/>
    </sheetView>
  </sheetViews>
  <sheetFormatPr defaultRowHeight="15" x14ac:dyDescent="0.25"/>
  <sheetData>
    <row r="1" spans="1:21" x14ac:dyDescent="0.25">
      <c r="A1" t="s">
        <v>46</v>
      </c>
      <c r="B1" s="2">
        <v>0.5</v>
      </c>
    </row>
    <row r="2" spans="1:21" x14ac:dyDescent="0.25">
      <c r="A2" t="s">
        <v>44</v>
      </c>
      <c r="B2">
        <f t="shared" ref="B2:F2" ca="1" si="0">IF(COUNTIF(B3:B31,MIN(B3:B31))=1,MIN(B3:B31),"Tie")</f>
        <v>3</v>
      </c>
      <c r="C2">
        <f t="shared" ca="1" si="0"/>
        <v>3</v>
      </c>
      <c r="D2">
        <f t="shared" ca="1" si="0"/>
        <v>3</v>
      </c>
      <c r="E2">
        <f t="shared" ca="1" si="0"/>
        <v>4</v>
      </c>
      <c r="F2">
        <f t="shared" ca="1" si="0"/>
        <v>3</v>
      </c>
      <c r="G2" t="str">
        <f ca="1">IF(COUNTIF(G3:G31,MIN(G3:G31))=1,MIN(G3:G31),"Tie")</f>
        <v>Tie</v>
      </c>
      <c r="H2">
        <f t="shared" ref="H2:S2" ca="1" si="1">IF(COUNTIF(H3:H31,MIN(H3:H31))=1,MIN(H3:H31),"Tie")</f>
        <v>4</v>
      </c>
      <c r="I2">
        <f t="shared" ca="1" si="1"/>
        <v>1</v>
      </c>
      <c r="J2">
        <f t="shared" ca="1" si="1"/>
        <v>3</v>
      </c>
      <c r="K2" t="str">
        <f t="shared" ca="1" si="1"/>
        <v>Tie</v>
      </c>
      <c r="L2" t="str">
        <f t="shared" ca="1" si="1"/>
        <v>Tie</v>
      </c>
      <c r="M2">
        <f t="shared" ca="1" si="1"/>
        <v>4</v>
      </c>
      <c r="N2" t="str">
        <f t="shared" ca="1" si="1"/>
        <v>Tie</v>
      </c>
      <c r="O2" t="str">
        <f t="shared" ca="1" si="1"/>
        <v>Tie</v>
      </c>
      <c r="P2" t="str">
        <f t="shared" ca="1" si="1"/>
        <v>Tie</v>
      </c>
      <c r="Q2" t="str">
        <f t="shared" ca="1" si="1"/>
        <v>Tie</v>
      </c>
      <c r="R2" t="str">
        <f t="shared" ca="1" si="1"/>
        <v>Tie</v>
      </c>
      <c r="S2" t="str">
        <f t="shared" ca="1" si="1"/>
        <v>Tie</v>
      </c>
      <c r="T2" t="s">
        <v>45</v>
      </c>
      <c r="U2" t="s">
        <v>47</v>
      </c>
    </row>
    <row r="3" spans="1:21" x14ac:dyDescent="0.25">
      <c r="A3" t="str" cm="1">
        <f t="array" aca="1" ref="A3:S6" ca="1">_xlfn._xlws.FILTER(_xlfn._xlws.FILTER(Scoresheet!$A$4:$T$16,(LEFT(Scoresheet!$A$4:$A$16,3)="Net"),""),{0,1,1,1,1,1,1,1,1,1,1,1,1,1,1,1,1,1,1,1},"")</f>
        <v>Scott O'Hare</v>
      </c>
      <c r="B3">
        <f ca="1"/>
        <v>4</v>
      </c>
      <c r="C3">
        <f ca="1"/>
        <v>4</v>
      </c>
      <c r="D3">
        <f ca="1"/>
        <v>5</v>
      </c>
      <c r="E3">
        <f ca="1"/>
        <v>5</v>
      </c>
      <c r="F3">
        <f ca="1"/>
        <v>4</v>
      </c>
      <c r="G3">
        <f ca="1"/>
        <v>5</v>
      </c>
      <c r="H3">
        <f ca="1"/>
        <v>5</v>
      </c>
      <c r="I3">
        <f ca="1"/>
        <v>3</v>
      </c>
      <c r="J3">
        <f ca="1"/>
        <v>5</v>
      </c>
      <c r="K3">
        <f ca="1"/>
        <v>5</v>
      </c>
      <c r="L3">
        <f ca="1"/>
        <v>5</v>
      </c>
      <c r="M3">
        <f ca="1"/>
        <v>4</v>
      </c>
      <c r="N3">
        <f ca="1"/>
        <v>2</v>
      </c>
      <c r="O3">
        <f ca="1"/>
        <v>4</v>
      </c>
      <c r="P3">
        <f ca="1"/>
        <v>4</v>
      </c>
      <c r="Q3">
        <f ca="1"/>
        <v>4</v>
      </c>
      <c r="R3">
        <f ca="1"/>
        <v>4</v>
      </c>
      <c r="S3">
        <f ca="1"/>
        <v>6</v>
      </c>
      <c r="T3" cm="1">
        <f t="array" aca="1" ref="T3" ca="1">IF($A3&lt;&gt;"",SUMPRODUCT(($B3:$S3&lt;&gt;"")*($B3:$S3=$B$2:$S$2)),"")</f>
        <v>1</v>
      </c>
      <c r="U3" s="4">
        <f ca="1">IF(A3&lt;&gt;"",(($B$1*Kitty)/SUM(Skins!$T$3:$T$30))*T3,"")</f>
        <v>4.4444444444444446</v>
      </c>
    </row>
    <row r="4" spans="1:21" x14ac:dyDescent="0.25">
      <c r="A4" t="str">
        <f ca="1"/>
        <v>Chris Lundhagen</v>
      </c>
      <c r="B4">
        <f ca="1"/>
        <v>3</v>
      </c>
      <c r="C4">
        <f ca="1"/>
        <v>5</v>
      </c>
      <c r="D4">
        <f ca="1"/>
        <v>4</v>
      </c>
      <c r="E4">
        <f ca="1"/>
        <v>4</v>
      </c>
      <c r="F4">
        <f ca="1"/>
        <v>3</v>
      </c>
      <c r="G4">
        <f ca="1"/>
        <v>4</v>
      </c>
      <c r="H4">
        <f ca="1"/>
        <v>4</v>
      </c>
      <c r="I4">
        <f ca="1"/>
        <v>3</v>
      </c>
      <c r="J4">
        <f ca="1"/>
        <v>5</v>
      </c>
      <c r="K4">
        <f ca="1"/>
        <v>4</v>
      </c>
      <c r="L4">
        <f ca="1"/>
        <v>3</v>
      </c>
      <c r="M4">
        <f ca="1"/>
        <v>5</v>
      </c>
      <c r="N4">
        <f ca="1"/>
        <v>3</v>
      </c>
      <c r="O4">
        <f ca="1"/>
        <v>4</v>
      </c>
      <c r="P4">
        <f ca="1"/>
        <v>4</v>
      </c>
      <c r="Q4">
        <f ca="1"/>
        <v>4</v>
      </c>
      <c r="R4">
        <f ca="1"/>
        <v>2</v>
      </c>
      <c r="S4">
        <f ca="1"/>
        <v>5</v>
      </c>
      <c r="T4" cm="1">
        <f t="array" aca="1" ref="T4" ca="1">IF($A4&lt;&gt;"",SUMPRODUCT(($B4:$S4&lt;&gt;"")*($B4:$S4=$B$2:$S$2)),"")</f>
        <v>4</v>
      </c>
      <c r="U4" s="4">
        <f ca="1">IF(A4&lt;&gt;"",(($B$1*Kitty)/SUM(Skins!$T$3:$T$30))*T4,"")</f>
        <v>17.777777777777779</v>
      </c>
    </row>
    <row r="5" spans="1:21" x14ac:dyDescent="0.25">
      <c r="A5" t="str">
        <f ca="1"/>
        <v>Dante Kobek</v>
      </c>
      <c r="B5">
        <f ca="1"/>
        <v>4</v>
      </c>
      <c r="C5">
        <f ca="1"/>
        <v>5</v>
      </c>
      <c r="D5">
        <f ca="1"/>
        <v>3</v>
      </c>
      <c r="E5">
        <f ca="1"/>
        <v>5</v>
      </c>
      <c r="F5">
        <f ca="1"/>
        <v>4</v>
      </c>
      <c r="G5">
        <f ca="1"/>
        <v>4</v>
      </c>
      <c r="H5">
        <f ca="1"/>
        <v>5</v>
      </c>
      <c r="I5">
        <f ca="1"/>
        <v>1</v>
      </c>
      <c r="J5">
        <f ca="1"/>
        <v>3</v>
      </c>
      <c r="K5">
        <f ca="1"/>
        <v>4</v>
      </c>
      <c r="L5">
        <f ca="1"/>
        <v>3</v>
      </c>
      <c r="M5">
        <f ca="1"/>
        <v>5</v>
      </c>
      <c r="N5">
        <f ca="1"/>
        <v>2</v>
      </c>
      <c r="O5">
        <f ca="1"/>
        <v>5</v>
      </c>
      <c r="P5">
        <f ca="1"/>
        <v>4</v>
      </c>
      <c r="Q5">
        <f ca="1"/>
        <v>5</v>
      </c>
      <c r="R5">
        <f ca="1"/>
        <v>3</v>
      </c>
      <c r="S5">
        <f ca="1"/>
        <v>5</v>
      </c>
      <c r="T5" cm="1">
        <f t="array" aca="1" ref="T5" ca="1">IF($A5&lt;&gt;"",SUMPRODUCT(($B5:$S5&lt;&gt;"")*($B5:$S5=$B$2:$S$2)),"")</f>
        <v>3</v>
      </c>
      <c r="U5" s="4">
        <f ca="1">IF(A5&lt;&gt;"",(($B$1*Kitty)/SUM(Skins!$T$3:$T$30))*T5,"")</f>
        <v>13.333333333333334</v>
      </c>
    </row>
    <row r="6" spans="1:21" x14ac:dyDescent="0.25">
      <c r="A6" t="str">
        <f ca="1"/>
        <v>John Allen</v>
      </c>
      <c r="B6">
        <f ca="1"/>
        <v>5</v>
      </c>
      <c r="C6">
        <f ca="1"/>
        <v>3</v>
      </c>
      <c r="D6">
        <f ca="1"/>
        <v>4</v>
      </c>
      <c r="E6">
        <f ca="1"/>
        <v>6</v>
      </c>
      <c r="F6">
        <f ca="1"/>
        <v>4</v>
      </c>
      <c r="G6">
        <f ca="1"/>
        <v>5</v>
      </c>
      <c r="H6">
        <f ca="1"/>
        <v>5</v>
      </c>
      <c r="I6">
        <f ca="1"/>
        <v>4</v>
      </c>
      <c r="J6">
        <f ca="1"/>
        <v>6</v>
      </c>
      <c r="K6">
        <f ca="1"/>
        <v>5</v>
      </c>
      <c r="L6">
        <f ca="1"/>
        <v>5</v>
      </c>
      <c r="M6">
        <f ca="1"/>
        <v>6</v>
      </c>
      <c r="N6">
        <f ca="1"/>
        <v>2</v>
      </c>
      <c r="O6">
        <f ca="1"/>
        <v>6</v>
      </c>
      <c r="P6">
        <f ca="1"/>
        <v>4</v>
      </c>
      <c r="Q6">
        <f ca="1"/>
        <v>4</v>
      </c>
      <c r="R6">
        <f ca="1"/>
        <v>2</v>
      </c>
      <c r="S6">
        <f ca="1"/>
        <v>6</v>
      </c>
      <c r="T6" cm="1">
        <f t="array" aca="1" ref="T6" ca="1">IF($A6&lt;&gt;"",SUMPRODUCT(($B6:$S6&lt;&gt;"")*($B6:$S6=$B$2:$S$2)),"")</f>
        <v>1</v>
      </c>
      <c r="U6" s="4">
        <f ca="1">IF(A6&lt;&gt;"",(($B$1*Kitty)/SUM(Skins!$T$3:$T$30))*T6,"")</f>
        <v>4.4444444444444446</v>
      </c>
    </row>
    <row r="7" spans="1:21" x14ac:dyDescent="0.25">
      <c r="T7" t="str" cm="1">
        <f t="array" ref="T7">IF($A7&lt;&gt;"",SUMPRODUCT(($B7:$S7&lt;&gt;"")*($B7:$S7=$B$2:$S$2)),"")</f>
        <v/>
      </c>
      <c r="U7" s="4" t="str">
        <f>IF(A7&lt;&gt;"",(($B$1*Kitty)/SUM(Skins!$T$3:$T$30))*T7,"")</f>
        <v/>
      </c>
    </row>
    <row r="8" spans="1:21" x14ac:dyDescent="0.25">
      <c r="T8" t="str" cm="1">
        <f t="array" ref="T8">IF($A8&lt;&gt;"",SUMPRODUCT(($B8:$S8&lt;&gt;"")*($B8:$S8=$B$2:$S$2)),"")</f>
        <v/>
      </c>
      <c r="U8" s="4" t="str">
        <f>IF(A8&lt;&gt;"",(($B$1*Kitty)/SUM(Skins!$T$3:$T$30))*T8,"")</f>
        <v/>
      </c>
    </row>
    <row r="9" spans="1:21" x14ac:dyDescent="0.25">
      <c r="T9" t="str" cm="1">
        <f t="array" ref="T9">IF($A9&lt;&gt;"",SUMPRODUCT(($B9:$S9&lt;&gt;"")*($B9:$S9=$B$2:$S$2)),"")</f>
        <v/>
      </c>
      <c r="U9" s="4" t="str">
        <f>IF(A9&lt;&gt;"",(($B$1*Kitty)/SUM(Skins!$T$3:$T$30))*T9,"")</f>
        <v/>
      </c>
    </row>
    <row r="10" spans="1:21" x14ac:dyDescent="0.25">
      <c r="T10" t="str" cm="1">
        <f t="array" ref="T10">IF($A10&lt;&gt;"",SUMPRODUCT(($B10:$S10&lt;&gt;"")*($B10:$S10=$B$2:$S$2)),"")</f>
        <v/>
      </c>
      <c r="U10" s="4" t="str">
        <f>IF(A10&lt;&gt;"",(($B$1*Kitty)/SUM(Skins!$T$3:$T$30))*T10,"")</f>
        <v/>
      </c>
    </row>
    <row r="11" spans="1:21" x14ac:dyDescent="0.25">
      <c r="T11" t="str" cm="1">
        <f t="array" ref="T11">IF($A11&lt;&gt;"",SUMPRODUCT(($B11:$S11&lt;&gt;"")*($B11:$S11=$B$2:$S$2)),"")</f>
        <v/>
      </c>
      <c r="U11" s="4" t="str">
        <f>IF(A11&lt;&gt;"",(($B$1*Kitty)/SUM(Skins!$T$3:$T$30))*T11,"")</f>
        <v/>
      </c>
    </row>
    <row r="12" spans="1:21" x14ac:dyDescent="0.25">
      <c r="T12" t="str" cm="1">
        <f t="array" ref="T12">IF($A12&lt;&gt;"",SUMPRODUCT(($B12:$S12&lt;&gt;"")*($B12:$S12=$B$2:$S$2)),"")</f>
        <v/>
      </c>
      <c r="U12" s="4" t="str">
        <f>IF(A12&lt;&gt;"",(($B$1*Kitty)/SUM(Skins!$T$3:$T$30))*T12,"")</f>
        <v/>
      </c>
    </row>
    <row r="13" spans="1:21" x14ac:dyDescent="0.25">
      <c r="T13" t="str" cm="1">
        <f t="array" ref="T13">IF($A13&lt;&gt;"",SUMPRODUCT(($B13:$S13&lt;&gt;"")*($B13:$S13=$B$2:$S$2)),"")</f>
        <v/>
      </c>
      <c r="U13" s="4" t="str">
        <f>IF(A13&lt;&gt;"",(($B$1*Kitty)/SUM(Skins!$T$3:$T$30))*T13,"")</f>
        <v/>
      </c>
    </row>
    <row r="14" spans="1:21" x14ac:dyDescent="0.25">
      <c r="T14" t="str" cm="1">
        <f t="array" ref="T14">IF($A14&lt;&gt;"",SUMPRODUCT(($B14:$S14&lt;&gt;"")*($B14:$S14=$B$2:$S$2)),"")</f>
        <v/>
      </c>
      <c r="U14" s="4" t="str">
        <f>IF(A14&lt;&gt;"",(($B$1*Kitty)/SUM(Skins!$T$3:$T$30))*T14,"")</f>
        <v/>
      </c>
    </row>
    <row r="15" spans="1:21" x14ac:dyDescent="0.25">
      <c r="T15" t="str" cm="1">
        <f t="array" ref="T15">IF($A15&lt;&gt;"",SUMPRODUCT(($B15:$S15&lt;&gt;"")*($B15:$S15=$B$2:$S$2)),"")</f>
        <v/>
      </c>
      <c r="U15" s="4" t="str">
        <f>IF(A15&lt;&gt;"",(($B$1*Kitty)/SUM(Skins!$T$3:$T$30))*T15,"")</f>
        <v/>
      </c>
    </row>
    <row r="16" spans="1:21" x14ac:dyDescent="0.25">
      <c r="T16" t="str" cm="1">
        <f t="array" ref="T16">IF($A16&lt;&gt;"",SUMPRODUCT(($B16:$S16&lt;&gt;"")*($B16:$S16=$B$2:$S$2)),"")</f>
        <v/>
      </c>
      <c r="U16" s="4" t="str">
        <f>IF(A16&lt;&gt;"",(($B$1*Kitty)/SUM(Skins!$T$3:$T$30))*T16,"")</f>
        <v/>
      </c>
    </row>
    <row r="17" spans="20:21" x14ac:dyDescent="0.25">
      <c r="T17" t="str" cm="1">
        <f t="array" ref="T17">IF($A17&lt;&gt;"",SUMPRODUCT(($B17:$S17&lt;&gt;"")*($B17:$S17=$B$2:$S$2)),"")</f>
        <v/>
      </c>
      <c r="U17" s="4" t="str">
        <f>IF(A17&lt;&gt;"",(($B$1*Kitty)/SUM(Skins!$T$3:$T$30))*T17,"")</f>
        <v/>
      </c>
    </row>
    <row r="18" spans="20:21" x14ac:dyDescent="0.25">
      <c r="T18" t="str" cm="1">
        <f t="array" ref="T18">IF($A18&lt;&gt;"",SUMPRODUCT(($B18:$S18&lt;&gt;"")*($B18:$S18=$B$2:$S$2)),"")</f>
        <v/>
      </c>
      <c r="U18" s="4" t="str">
        <f>IF(A18&lt;&gt;"",(($B$1*Kitty)/SUM(Skins!$T$3:$T$30))*T18,"")</f>
        <v/>
      </c>
    </row>
    <row r="19" spans="20:21" x14ac:dyDescent="0.25">
      <c r="T19" t="str" cm="1">
        <f t="array" ref="T19">IF($A19&lt;&gt;"",SUMPRODUCT(($B19:$S19&lt;&gt;"")*($B19:$S19=$B$2:$S$2)),"")</f>
        <v/>
      </c>
      <c r="U19" s="4" t="str">
        <f>IF(A19&lt;&gt;"",(($B$1*Kitty)/SUM(Skins!$T$3:$T$30))*T19,"")</f>
        <v/>
      </c>
    </row>
    <row r="20" spans="20:21" x14ac:dyDescent="0.25">
      <c r="T20" t="str" cm="1">
        <f t="array" ref="T20">IF($A20&lt;&gt;"",SUMPRODUCT(($B20:$S20&lt;&gt;"")*($B20:$S20=$B$2:$S$2)),"")</f>
        <v/>
      </c>
      <c r="U20" s="4" t="str">
        <f>IF(A20&lt;&gt;"",(($B$1*Kitty)/SUM(Skins!$T$3:$T$30))*T20,"")</f>
        <v/>
      </c>
    </row>
    <row r="21" spans="20:21" x14ac:dyDescent="0.25">
      <c r="T21" t="str" cm="1">
        <f t="array" ref="T21">IF($A21&lt;&gt;"",SUMPRODUCT(($B21:$S21&lt;&gt;"")*($B21:$S21=$B$2:$S$2)),"")</f>
        <v/>
      </c>
      <c r="U21" s="4" t="str">
        <f>IF(A21&lt;&gt;"",(($B$1*Kitty)/SUM(Skins!$T$3:$T$30))*T21,"")</f>
        <v/>
      </c>
    </row>
    <row r="22" spans="20:21" x14ac:dyDescent="0.25">
      <c r="T22" t="str" cm="1">
        <f t="array" ref="T22">IF($A22&lt;&gt;"",SUMPRODUCT(($B22:$S22&lt;&gt;"")*($B22:$S22=$B$2:$S$2)),"")</f>
        <v/>
      </c>
      <c r="U22" s="4" t="str">
        <f>IF(A22&lt;&gt;"",(($B$1*Kitty)/SUM(Skins!$T$3:$T$30))*T22,"")</f>
        <v/>
      </c>
    </row>
    <row r="23" spans="20:21" x14ac:dyDescent="0.25">
      <c r="T23" t="str" cm="1">
        <f t="array" ref="T23">IF($A23&lt;&gt;"",SUMPRODUCT(($B23:$S23&lt;&gt;"")*($B23:$S23=$B$2:$S$2)),"")</f>
        <v/>
      </c>
      <c r="U23" s="4" t="str">
        <f>IF(A23&lt;&gt;"",(($B$1*Kitty)/SUM(Skins!$T$3:$T$30))*T23,"")</f>
        <v/>
      </c>
    </row>
    <row r="24" spans="20:21" x14ac:dyDescent="0.25">
      <c r="T24" t="str" cm="1">
        <f t="array" ref="T24">IF($A24&lt;&gt;"",SUMPRODUCT(($B24:$S24&lt;&gt;"")*($B24:$S24=$B$2:$S$2)),"")</f>
        <v/>
      </c>
      <c r="U24" s="4" t="str">
        <f>IF(A24&lt;&gt;"",(($B$1*Kitty)/SUM(Skins!$T$3:$T$30))*T24,"")</f>
        <v/>
      </c>
    </row>
    <row r="25" spans="20:21" x14ac:dyDescent="0.25">
      <c r="T25" t="str" cm="1">
        <f t="array" ref="T25">IF($A25&lt;&gt;"",SUMPRODUCT(($B25:$S25&lt;&gt;"")*($B25:$S25=$B$2:$S$2)),"")</f>
        <v/>
      </c>
      <c r="U25" s="4" t="str">
        <f>IF(A25&lt;&gt;"",(($B$1*Kitty)/SUM(Skins!$T$3:$T$30))*T25,"")</f>
        <v/>
      </c>
    </row>
    <row r="26" spans="20:21" x14ac:dyDescent="0.25">
      <c r="T26" t="str" cm="1">
        <f t="array" ref="T26">IF($A26&lt;&gt;"",SUMPRODUCT(($B26:$S26&lt;&gt;"")*($B26:$S26=$B$2:$S$2)),"")</f>
        <v/>
      </c>
      <c r="U26" s="4" t="str">
        <f>IF(A26&lt;&gt;"",(($B$1*Kitty)/SUM(Skins!$T$3:$T$30))*T26,"")</f>
        <v/>
      </c>
    </row>
    <row r="27" spans="20:21" x14ac:dyDescent="0.25">
      <c r="T27" t="str" cm="1">
        <f t="array" ref="T27">IF($A27&lt;&gt;"",SUMPRODUCT(($B27:$S27&lt;&gt;"")*($B27:$S27=$B$2:$S$2)),"")</f>
        <v/>
      </c>
      <c r="U27" s="4" t="str">
        <f>IF(A27&lt;&gt;"",(($B$1*Kitty)/SUM(Skins!$T$3:$T$30))*T27,"")</f>
        <v/>
      </c>
    </row>
    <row r="28" spans="20:21" x14ac:dyDescent="0.25">
      <c r="T28" t="str" cm="1">
        <f t="array" ref="T28">IF($A28&lt;&gt;"",SUMPRODUCT(($B28:$S28&lt;&gt;"")*($B28:$S28=$B$2:$S$2)),"")</f>
        <v/>
      </c>
      <c r="U28" s="4" t="str">
        <f>IF(A28&lt;&gt;"",(($B$1*Kitty)/SUM(Skins!$T$3:$T$30))*T28,"")</f>
        <v/>
      </c>
    </row>
    <row r="29" spans="20:21" x14ac:dyDescent="0.25">
      <c r="T29" t="str" cm="1">
        <f t="array" ref="T29">IF($A29&lt;&gt;"",SUMPRODUCT(($B29:$S29&lt;&gt;"")*($B29:$S29=$B$2:$S$2)),"")</f>
        <v/>
      </c>
      <c r="U29" s="4" t="str">
        <f>IF(A29&lt;&gt;"",(($B$1*Kitty)/SUM(Skins!$T$3:$T$30))*T29,"")</f>
        <v/>
      </c>
    </row>
    <row r="30" spans="20:21" x14ac:dyDescent="0.25">
      <c r="T30" t="str" cm="1">
        <f t="array" ref="T30">IF($A30&lt;&gt;"",SUMPRODUCT(($B30:$S30&lt;&gt;"")*($B30:$S30=$B$2:$S$2)),"")</f>
        <v/>
      </c>
      <c r="U30" s="4" t="str">
        <f>IF(A30&lt;&gt;"",(($B$1*Kitty)/SUM(Skins!$T$3:$T$30))*T30,"")</f>
        <v/>
      </c>
    </row>
  </sheetData>
  <conditionalFormatting sqref="B3:S30">
    <cfRule type="cellIs" dxfId="0" priority="3" operator="equal">
      <formula>INDIRECT(ADDRESS(2,COLUMN()))</formula>
    </cfRule>
  </conditionalFormatting>
  <pageMargins left="0.7" right="0.7" top="0.75" bottom="0.75" header="0.3" footer="0.3"/>
  <pageSetup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17</vt:i4>
      </vt:variant>
    </vt:vector>
  </HeadingPairs>
  <TitlesOfParts>
    <vt:vector size="22" baseType="lpstr">
      <vt:lpstr>Scoresheet</vt:lpstr>
      <vt:lpstr>Players</vt:lpstr>
      <vt:lpstr>Course &amp; Tourney</vt:lpstr>
      <vt:lpstr>Peoria</vt:lpstr>
      <vt:lpstr>Skins</vt:lpstr>
      <vt:lpstr>EntryFees</vt:lpstr>
      <vt:lpstr>Handicap_Allowance</vt:lpstr>
      <vt:lpstr>HoleHandicapF</vt:lpstr>
      <vt:lpstr>HoleHandicapM</vt:lpstr>
      <vt:lpstr>HoleInfo</vt:lpstr>
      <vt:lpstr>HoleParF</vt:lpstr>
      <vt:lpstr>HoleParM</vt:lpstr>
      <vt:lpstr>Kitty</vt:lpstr>
      <vt:lpstr>Max_Handicap</vt:lpstr>
      <vt:lpstr>MensTees</vt:lpstr>
      <vt:lpstr>PlacePayouts</vt:lpstr>
      <vt:lpstr>PlayerGender</vt:lpstr>
      <vt:lpstr>PlayerHandicaps</vt:lpstr>
      <vt:lpstr>PlayerNames</vt:lpstr>
      <vt:lpstr>PlayerPlayerNo</vt:lpstr>
      <vt:lpstr>PlayerTees</vt:lpstr>
      <vt:lpstr>WomensTees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Dad's Gaming PC</cp:lastModifiedBy>
  <cp:lastPrinted>2022-09-01T23:55:23Z</cp:lastPrinted>
  <dcterms:created xsi:type="dcterms:W3CDTF">2022-02-19T16:05:31Z</dcterms:created>
  <dcterms:modified xsi:type="dcterms:W3CDTF">2022-09-01T23:56:11Z</dcterms:modified>
</cp:coreProperties>
</file>