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d's Gaming PC\Documents\John Personal\"/>
    </mc:Choice>
  </mc:AlternateContent>
  <xr:revisionPtr revIDLastSave="0" documentId="13_ncr:1_{D8D58279-F3CD-4A6B-9136-D4B8CC85549C}" xr6:coauthVersionLast="47" xr6:coauthVersionMax="47" xr10:uidLastSave="{00000000-0000-0000-0000-000000000000}"/>
  <bookViews>
    <workbookView xWindow="-120" yWindow="-120" windowWidth="29040" windowHeight="15840" xr2:uid="{154BBAC1-B773-4CBF-97A2-0D3C1BE39B36}"/>
  </bookViews>
  <sheets>
    <sheet name="2020 Fall Four-ball Scoresheet" sheetId="1" r:id="rId1"/>
    <sheet name="Players" sheetId="2" r:id="rId2"/>
    <sheet name="Course &amp; Tourney" sheetId="3" r:id="rId3"/>
  </sheets>
  <definedNames>
    <definedName name="EntryFees">Players!$F$2:$F$13</definedName>
    <definedName name="Kitty">'Course &amp; Tourney'!$B$13</definedName>
    <definedName name="PlacePayouts">'Course &amp; Tourney'!$A$15:$B$16</definedName>
    <definedName name="PlayerGender">Players!$E$2:$E$13</definedName>
    <definedName name="PlayerHandicaps">Players!$B$2:$B$13</definedName>
    <definedName name="PlayerNames">Players!$A$2:$A$13</definedName>
    <definedName name="PlayerPlayerNo">Players!$D$2:$D$13</definedName>
    <definedName name="PlayerTeamNo">Players!$C$2:$C$13</definedName>
    <definedName name="_xlnm.Print_Area" localSheetId="0">'2020 Fall Four-ball Scoresheet'!$A$3:$T$66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3" l="1"/>
  <c r="B57" i="1" a="1"/>
  <c r="B57" i="1" s="1"/>
  <c r="C57" i="1" s="1" a="1"/>
  <c r="C57" i="1" s="1"/>
  <c r="D57" i="1" s="1"/>
  <c r="B56" i="1" a="1"/>
  <c r="B56" i="1" s="1"/>
  <c r="C56" i="1" s="1" a="1"/>
  <c r="C56" i="1" s="1"/>
  <c r="D56" i="1" s="1"/>
  <c r="N61" i="1" s="1"/>
  <c r="N62" i="1" s="1"/>
  <c r="B44" i="1" a="1"/>
  <c r="B44" i="1"/>
  <c r="C44" i="1" a="1"/>
  <c r="C44" i="1" s="1"/>
  <c r="D44" i="1" s="1"/>
  <c r="P51" i="1" s="1"/>
  <c r="P52" i="1" s="1"/>
  <c r="B43" i="1" a="1"/>
  <c r="B43" i="1"/>
  <c r="C43" i="1" s="1" a="1"/>
  <c r="C43" i="1" s="1"/>
  <c r="D43" i="1" s="1"/>
  <c r="B31" i="1" a="1"/>
  <c r="B31" i="1"/>
  <c r="C31" i="1" a="1"/>
  <c r="C31" i="1" s="1"/>
  <c r="D31" i="1" s="1"/>
  <c r="O38" i="1" s="1"/>
  <c r="O39" i="1" s="1"/>
  <c r="B30" i="1" a="1"/>
  <c r="B30" i="1"/>
  <c r="C30" i="1" a="1"/>
  <c r="C30" i="1" s="1"/>
  <c r="D30" i="1" s="1"/>
  <c r="N35" i="1" s="1"/>
  <c r="N36" i="1" s="1"/>
  <c r="B18" i="1" a="1"/>
  <c r="B18" i="1" s="1"/>
  <c r="C18" i="1" s="1" a="1"/>
  <c r="C18" i="1" s="1"/>
  <c r="D18" i="1" s="1"/>
  <c r="C25" i="1" s="1"/>
  <c r="C26" i="1" s="1"/>
  <c r="B17" i="1" a="1"/>
  <c r="B17" i="1"/>
  <c r="C17" i="1" a="1"/>
  <c r="C17" i="1"/>
  <c r="D17" i="1" s="1"/>
  <c r="C22" i="1" s="1"/>
  <c r="C23" i="1" s="1"/>
  <c r="B5" i="1" a="1"/>
  <c r="B5" i="1" s="1"/>
  <c r="C5" i="1" s="1" a="1"/>
  <c r="C5" i="1" s="1"/>
  <c r="D5" i="1" s="1"/>
  <c r="B4" i="1" a="1"/>
  <c r="B4" i="1"/>
  <c r="C4" i="1" a="1"/>
  <c r="C4" i="1" s="1"/>
  <c r="D4" i="1" s="1"/>
  <c r="G9" i="1" s="1"/>
  <c r="G10" i="1" s="1"/>
  <c r="A57" i="1" a="1"/>
  <c r="A57" i="1" s="1"/>
  <c r="A64" i="1" s="1"/>
  <c r="A56" i="1" a="1"/>
  <c r="A56" i="1"/>
  <c r="A44" i="1" a="1"/>
  <c r="A44" i="1" s="1"/>
  <c r="A43" i="1" a="1"/>
  <c r="A43" i="1" s="1"/>
  <c r="A49" i="1" s="1"/>
  <c r="A31" i="1" a="1"/>
  <c r="A31" i="1" s="1"/>
  <c r="A30" i="1" a="1"/>
  <c r="A30" i="1"/>
  <c r="A35" i="1" s="1"/>
  <c r="A18" i="1" a="1"/>
  <c r="A18" i="1"/>
  <c r="A17" i="1" a="1"/>
  <c r="A17" i="1" s="1"/>
  <c r="A5" i="1" a="1"/>
  <c r="A5" i="1" s="1"/>
  <c r="A13" i="1" s="1"/>
  <c r="A4" i="1" a="1"/>
  <c r="A4" i="1"/>
  <c r="A8" i="1" s="1"/>
  <c r="T63" i="1"/>
  <c r="T50" i="1"/>
  <c r="T37" i="1"/>
  <c r="T24" i="1"/>
  <c r="T11" i="1"/>
  <c r="T60" i="1"/>
  <c r="T47" i="1"/>
  <c r="T34" i="1"/>
  <c r="T21" i="1"/>
  <c r="T8" i="1"/>
  <c r="A14" i="1"/>
  <c r="A12" i="1"/>
  <c r="A11" i="1"/>
  <c r="A27" i="1"/>
  <c r="A24" i="1"/>
  <c r="A23" i="1"/>
  <c r="A40" i="1"/>
  <c r="A36" i="1"/>
  <c r="A34" i="1"/>
  <c r="A53" i="1"/>
  <c r="A48" i="1"/>
  <c r="A47" i="1"/>
  <c r="A66" i="1"/>
  <c r="A65" i="1"/>
  <c r="A63" i="1"/>
  <c r="A60" i="1"/>
  <c r="N22" i="1" l="1"/>
  <c r="N23" i="1" s="1"/>
  <c r="E22" i="1"/>
  <c r="E23" i="1" s="1"/>
  <c r="F61" i="1"/>
  <c r="F62" i="1" s="1"/>
  <c r="B38" i="1"/>
  <c r="P61" i="1"/>
  <c r="P62" i="1" s="1"/>
  <c r="D61" i="1"/>
  <c r="D62" i="1" s="1"/>
  <c r="M22" i="1"/>
  <c r="M23" i="1" s="1"/>
  <c r="C61" i="1"/>
  <c r="C62" i="1" s="1"/>
  <c r="S35" i="1"/>
  <c r="S36" i="1" s="1"/>
  <c r="C35" i="1"/>
  <c r="C36" i="1" s="1"/>
  <c r="R61" i="1"/>
  <c r="R62" i="1" s="1"/>
  <c r="E48" i="1"/>
  <c r="E49" i="1" s="1"/>
  <c r="B48" i="1"/>
  <c r="B49" i="1" s="1"/>
  <c r="C48" i="1"/>
  <c r="C49" i="1" s="1"/>
  <c r="F48" i="1"/>
  <c r="F49" i="1" s="1"/>
  <c r="O48" i="1"/>
  <c r="O49" i="1" s="1"/>
  <c r="L48" i="1"/>
  <c r="L49" i="1" s="1"/>
  <c r="M48" i="1"/>
  <c r="M49" i="1" s="1"/>
  <c r="S48" i="1"/>
  <c r="S49" i="1" s="1"/>
  <c r="K48" i="1"/>
  <c r="K49" i="1" s="1"/>
  <c r="R48" i="1"/>
  <c r="R49" i="1" s="1"/>
  <c r="I48" i="1"/>
  <c r="I49" i="1" s="1"/>
  <c r="I9" i="1"/>
  <c r="I10" i="1" s="1"/>
  <c r="O9" i="1"/>
  <c r="O10" i="1" s="1"/>
  <c r="E25" i="1"/>
  <c r="E26" i="1" s="1"/>
  <c r="E27" i="1" s="1"/>
  <c r="P38" i="1"/>
  <c r="P39" i="1" s="1"/>
  <c r="B25" i="1"/>
  <c r="D25" i="1"/>
  <c r="D26" i="1" s="1"/>
  <c r="R22" i="1"/>
  <c r="R23" i="1" s="1"/>
  <c r="Q9" i="1"/>
  <c r="Q10" i="1" s="1"/>
  <c r="Q25" i="1"/>
  <c r="Q26" i="1" s="1"/>
  <c r="F35" i="1"/>
  <c r="F36" i="1" s="1"/>
  <c r="K38" i="1"/>
  <c r="K39" i="1" s="1"/>
  <c r="K22" i="1"/>
  <c r="K23" i="1" s="1"/>
  <c r="J61" i="1"/>
  <c r="J62" i="1" s="1"/>
  <c r="B9" i="1"/>
  <c r="B10" i="1" s="1"/>
  <c r="I35" i="1"/>
  <c r="I36" i="1" s="1"/>
  <c r="C38" i="1"/>
  <c r="C39" i="1" s="1"/>
  <c r="P25" i="1"/>
  <c r="P26" i="1" s="1"/>
  <c r="L9" i="1"/>
  <c r="L10" i="1" s="1"/>
  <c r="E9" i="1"/>
  <c r="E10" i="1" s="1"/>
  <c r="H25" i="1"/>
  <c r="H26" i="1" s="1"/>
  <c r="C27" i="1"/>
  <c r="F12" i="1"/>
  <c r="F13" i="1" s="1"/>
  <c r="H12" i="1"/>
  <c r="H13" i="1" s="1"/>
  <c r="B12" i="1"/>
  <c r="S12" i="1"/>
  <c r="S13" i="1" s="1"/>
  <c r="M12" i="1"/>
  <c r="M13" i="1" s="1"/>
  <c r="O12" i="1"/>
  <c r="O13" i="1" s="1"/>
  <c r="Q12" i="1"/>
  <c r="Q13" i="1" s="1"/>
  <c r="K12" i="1"/>
  <c r="K13" i="1" s="1"/>
  <c r="J12" i="1"/>
  <c r="J13" i="1" s="1"/>
  <c r="E12" i="1"/>
  <c r="E13" i="1" s="1"/>
  <c r="P12" i="1"/>
  <c r="P13" i="1" s="1"/>
  <c r="N12" i="1"/>
  <c r="N13" i="1" s="1"/>
  <c r="R12" i="1"/>
  <c r="R13" i="1" s="1"/>
  <c r="G12" i="1"/>
  <c r="G13" i="1" s="1"/>
  <c r="G14" i="1" s="1"/>
  <c r="C12" i="1"/>
  <c r="C13" i="1" s="1"/>
  <c r="D12" i="1"/>
  <c r="D13" i="1" s="1"/>
  <c r="L12" i="1"/>
  <c r="L13" i="1" s="1"/>
  <c r="I12" i="1"/>
  <c r="I13" i="1" s="1"/>
  <c r="I14" i="1" s="1"/>
  <c r="M64" i="1"/>
  <c r="M65" i="1" s="1"/>
  <c r="P64" i="1"/>
  <c r="P65" i="1" s="1"/>
  <c r="P66" i="1" s="1"/>
  <c r="C64" i="1"/>
  <c r="C65" i="1" s="1"/>
  <c r="C66" i="1" s="1"/>
  <c r="F64" i="1"/>
  <c r="F65" i="1" s="1"/>
  <c r="L64" i="1"/>
  <c r="L65" i="1" s="1"/>
  <c r="J64" i="1"/>
  <c r="J65" i="1" s="1"/>
  <c r="N64" i="1"/>
  <c r="N65" i="1" s="1"/>
  <c r="N66" i="1" s="1"/>
  <c r="B64" i="1"/>
  <c r="G64" i="1"/>
  <c r="G65" i="1" s="1"/>
  <c r="R64" i="1"/>
  <c r="R65" i="1" s="1"/>
  <c r="R66" i="1" s="1"/>
  <c r="Q64" i="1"/>
  <c r="Q65" i="1" s="1"/>
  <c r="K64" i="1"/>
  <c r="K65" i="1" s="1"/>
  <c r="S64" i="1"/>
  <c r="S65" i="1" s="1"/>
  <c r="D64" i="1"/>
  <c r="D65" i="1" s="1"/>
  <c r="I64" i="1"/>
  <c r="I65" i="1" s="1"/>
  <c r="E64" i="1"/>
  <c r="E65" i="1" s="1"/>
  <c r="O64" i="1"/>
  <c r="O65" i="1" s="1"/>
  <c r="H64" i="1"/>
  <c r="H65" i="1" s="1"/>
  <c r="L51" i="1"/>
  <c r="L52" i="1" s="1"/>
  <c r="J51" i="1"/>
  <c r="J52" i="1" s="1"/>
  <c r="B51" i="1"/>
  <c r="O51" i="1"/>
  <c r="O52" i="1" s="1"/>
  <c r="E51" i="1"/>
  <c r="E52" i="1" s="1"/>
  <c r="N51" i="1"/>
  <c r="N52" i="1" s="1"/>
  <c r="D51" i="1"/>
  <c r="D52" i="1" s="1"/>
  <c r="H51" i="1"/>
  <c r="H52" i="1" s="1"/>
  <c r="S51" i="1"/>
  <c r="S52" i="1" s="1"/>
  <c r="S53" i="1" s="1"/>
  <c r="F51" i="1"/>
  <c r="F52" i="1" s="1"/>
  <c r="F53" i="1" s="1"/>
  <c r="M51" i="1"/>
  <c r="M52" i="1" s="1"/>
  <c r="M53" i="1" s="1"/>
  <c r="Q51" i="1"/>
  <c r="Q52" i="1" s="1"/>
  <c r="I51" i="1"/>
  <c r="I52" i="1" s="1"/>
  <c r="A50" i="1"/>
  <c r="A52" i="1"/>
  <c r="A51" i="1"/>
  <c r="G22" i="1"/>
  <c r="G23" i="1" s="1"/>
  <c r="O22" i="1"/>
  <c r="O23" i="1" s="1"/>
  <c r="L22" i="1"/>
  <c r="L23" i="1" s="1"/>
  <c r="F22" i="1"/>
  <c r="F23" i="1" s="1"/>
  <c r="S22" i="1"/>
  <c r="S23" i="1" s="1"/>
  <c r="B22" i="1"/>
  <c r="D22" i="1"/>
  <c r="D23" i="1" s="1"/>
  <c r="P22" i="1"/>
  <c r="P23" i="1" s="1"/>
  <c r="P27" i="1" s="1"/>
  <c r="I22" i="1"/>
  <c r="I23" i="1" s="1"/>
  <c r="N38" i="1"/>
  <c r="N39" i="1" s="1"/>
  <c r="N40" i="1" s="1"/>
  <c r="G38" i="1"/>
  <c r="G39" i="1" s="1"/>
  <c r="H38" i="1"/>
  <c r="H39" i="1" s="1"/>
  <c r="R38" i="1"/>
  <c r="R39" i="1" s="1"/>
  <c r="Q38" i="1"/>
  <c r="Q39" i="1" s="1"/>
  <c r="D38" i="1"/>
  <c r="D39" i="1" s="1"/>
  <c r="M38" i="1"/>
  <c r="M39" i="1" s="1"/>
  <c r="F38" i="1"/>
  <c r="F39" i="1" s="1"/>
  <c r="J38" i="1"/>
  <c r="J39" i="1" s="1"/>
  <c r="L38" i="1"/>
  <c r="L39" i="1" s="1"/>
  <c r="E38" i="1"/>
  <c r="E39" i="1" s="1"/>
  <c r="N25" i="1"/>
  <c r="N26" i="1" s="1"/>
  <c r="N27" i="1" s="1"/>
  <c r="K25" i="1"/>
  <c r="K26" i="1" s="1"/>
  <c r="K27" i="1" s="1"/>
  <c r="O35" i="1"/>
  <c r="O36" i="1" s="1"/>
  <c r="O40" i="1" s="1"/>
  <c r="B35" i="1"/>
  <c r="A22" i="1"/>
  <c r="A21" i="1"/>
  <c r="A62" i="1"/>
  <c r="A61" i="1"/>
  <c r="C9" i="1"/>
  <c r="C10" i="1" s="1"/>
  <c r="F66" i="1"/>
  <c r="I38" i="1"/>
  <c r="I39" i="1" s="1"/>
  <c r="I40" i="1" s="1"/>
  <c r="Q22" i="1"/>
  <c r="Q23" i="1" s="1"/>
  <c r="Q27" i="1" s="1"/>
  <c r="H22" i="1"/>
  <c r="H23" i="1" s="1"/>
  <c r="H27" i="1" s="1"/>
  <c r="S25" i="1"/>
  <c r="S26" i="1" s="1"/>
  <c r="K51" i="1"/>
  <c r="K52" i="1" s="1"/>
  <c r="K53" i="1" s="1"/>
  <c r="A26" i="1"/>
  <c r="A25" i="1"/>
  <c r="R25" i="1"/>
  <c r="R26" i="1" s="1"/>
  <c r="R27" i="1" s="1"/>
  <c r="F25" i="1"/>
  <c r="F26" i="1" s="1"/>
  <c r="S38" i="1"/>
  <c r="S39" i="1" s="1"/>
  <c r="G51" i="1"/>
  <c r="G52" i="1" s="1"/>
  <c r="R51" i="1"/>
  <c r="R52" i="1" s="1"/>
  <c r="R53" i="1" s="1"/>
  <c r="A9" i="1"/>
  <c r="H9" i="1"/>
  <c r="H10" i="1" s="1"/>
  <c r="H14" i="1" s="1"/>
  <c r="M9" i="1"/>
  <c r="M10" i="1" s="1"/>
  <c r="S9" i="1"/>
  <c r="S10" i="1" s="1"/>
  <c r="S14" i="1" s="1"/>
  <c r="J9" i="1"/>
  <c r="J10" i="1" s="1"/>
  <c r="P9" i="1"/>
  <c r="P10" i="1" s="1"/>
  <c r="N9" i="1"/>
  <c r="N10" i="1" s="1"/>
  <c r="N14" i="1" s="1"/>
  <c r="D9" i="1"/>
  <c r="D10" i="1" s="1"/>
  <c r="R9" i="1"/>
  <c r="R10" i="1" s="1"/>
  <c r="K9" i="1"/>
  <c r="K10" i="1" s="1"/>
  <c r="F9" i="1"/>
  <c r="F10" i="1" s="1"/>
  <c r="M25" i="1"/>
  <c r="M26" i="1" s="1"/>
  <c r="M27" i="1" s="1"/>
  <c r="G25" i="1"/>
  <c r="G26" i="1" s="1"/>
  <c r="O25" i="1"/>
  <c r="O26" i="1" s="1"/>
  <c r="L25" i="1"/>
  <c r="L26" i="1" s="1"/>
  <c r="J25" i="1"/>
  <c r="J26" i="1" s="1"/>
  <c r="I25" i="1"/>
  <c r="I26" i="1" s="1"/>
  <c r="B26" i="1"/>
  <c r="A38" i="1"/>
  <c r="A37" i="1"/>
  <c r="C40" i="1"/>
  <c r="A39" i="1"/>
  <c r="F40" i="1"/>
  <c r="S40" i="1"/>
  <c r="C51" i="1"/>
  <c r="C52" i="1" s="1"/>
  <c r="B39" i="1"/>
  <c r="J22" i="1"/>
  <c r="J23" i="1" s="1"/>
  <c r="A10" i="1"/>
  <c r="P35" i="1"/>
  <c r="P36" i="1" s="1"/>
  <c r="P40" i="1" s="1"/>
  <c r="K35" i="1"/>
  <c r="K36" i="1" s="1"/>
  <c r="R35" i="1"/>
  <c r="R36" i="1" s="1"/>
  <c r="G35" i="1"/>
  <c r="G36" i="1" s="1"/>
  <c r="L35" i="1"/>
  <c r="L36" i="1" s="1"/>
  <c r="L40" i="1" s="1"/>
  <c r="Q35" i="1"/>
  <c r="Q36" i="1" s="1"/>
  <c r="D35" i="1"/>
  <c r="D36" i="1" s="1"/>
  <c r="E35" i="1"/>
  <c r="E36" i="1" s="1"/>
  <c r="J35" i="1"/>
  <c r="J36" i="1" s="1"/>
  <c r="J40" i="1" s="1"/>
  <c r="M35" i="1"/>
  <c r="M36" i="1" s="1"/>
  <c r="H35" i="1"/>
  <c r="H36" i="1" s="1"/>
  <c r="H40" i="1" s="1"/>
  <c r="S61" i="1"/>
  <c r="S62" i="1" s="1"/>
  <c r="H61" i="1"/>
  <c r="H62" i="1" s="1"/>
  <c r="H66" i="1" s="1"/>
  <c r="I61" i="1"/>
  <c r="I62" i="1" s="1"/>
  <c r="L61" i="1"/>
  <c r="L62" i="1" s="1"/>
  <c r="L66" i="1" s="1"/>
  <c r="E61" i="1"/>
  <c r="E62" i="1" s="1"/>
  <c r="E66" i="1" s="1"/>
  <c r="M61" i="1"/>
  <c r="M62" i="1" s="1"/>
  <c r="K61" i="1"/>
  <c r="K62" i="1" s="1"/>
  <c r="K66" i="1" s="1"/>
  <c r="O61" i="1"/>
  <c r="O62" i="1" s="1"/>
  <c r="O66" i="1" s="1"/>
  <c r="G61" i="1"/>
  <c r="G62" i="1" s="1"/>
  <c r="N48" i="1"/>
  <c r="N49" i="1" s="1"/>
  <c r="N53" i="1" s="1"/>
  <c r="D48" i="1"/>
  <c r="Q48" i="1"/>
  <c r="Q49" i="1" s="1"/>
  <c r="H48" i="1"/>
  <c r="H49" i="1" s="1"/>
  <c r="H53" i="1" s="1"/>
  <c r="P48" i="1"/>
  <c r="P49" i="1" s="1"/>
  <c r="P53" i="1" s="1"/>
  <c r="G48" i="1"/>
  <c r="G49" i="1" s="1"/>
  <c r="J48" i="1"/>
  <c r="J49" i="1" s="1"/>
  <c r="B61" i="1"/>
  <c r="Q61" i="1"/>
  <c r="Q62" i="1" s="1"/>
  <c r="P14" i="1" l="1"/>
  <c r="I53" i="1"/>
  <c r="L14" i="1"/>
  <c r="E53" i="1"/>
  <c r="D40" i="1"/>
  <c r="O53" i="1"/>
  <c r="D66" i="1"/>
  <c r="C53" i="1"/>
  <c r="Q14" i="1"/>
  <c r="Q66" i="1"/>
  <c r="O14" i="1"/>
  <c r="E14" i="1"/>
  <c r="G40" i="1"/>
  <c r="L53" i="1"/>
  <c r="D27" i="1"/>
  <c r="G66" i="1"/>
  <c r="R14" i="1"/>
  <c r="T10" i="1"/>
  <c r="K40" i="1"/>
  <c r="M66" i="1"/>
  <c r="E40" i="1"/>
  <c r="J66" i="1"/>
  <c r="Q53" i="1"/>
  <c r="J27" i="1"/>
  <c r="Q40" i="1"/>
  <c r="M14" i="1"/>
  <c r="T39" i="1"/>
  <c r="T22" i="1"/>
  <c r="B23" i="1"/>
  <c r="S27" i="1"/>
  <c r="T64" i="1"/>
  <c r="B65" i="1"/>
  <c r="T65" i="1" s="1"/>
  <c r="I66" i="1"/>
  <c r="S66" i="1"/>
  <c r="T25" i="1"/>
  <c r="F14" i="1"/>
  <c r="F27" i="1"/>
  <c r="T38" i="1"/>
  <c r="T51" i="1"/>
  <c r="B52" i="1"/>
  <c r="D49" i="1"/>
  <c r="T48" i="1"/>
  <c r="J14" i="1"/>
  <c r="R40" i="1"/>
  <c r="T26" i="1"/>
  <c r="K14" i="1"/>
  <c r="L27" i="1"/>
  <c r="T9" i="1"/>
  <c r="J53" i="1"/>
  <c r="O27" i="1"/>
  <c r="T12" i="1"/>
  <c r="B13" i="1"/>
  <c r="T35" i="1"/>
  <c r="B36" i="1"/>
  <c r="T61" i="1"/>
  <c r="B62" i="1"/>
  <c r="G53" i="1"/>
  <c r="M40" i="1"/>
  <c r="D14" i="1"/>
  <c r="C14" i="1"/>
  <c r="I27" i="1"/>
  <c r="G27" i="1"/>
  <c r="D53" i="1" l="1"/>
  <c r="T49" i="1"/>
  <c r="B40" i="1"/>
  <c r="T36" i="1"/>
  <c r="T52" i="1"/>
  <c r="B53" i="1"/>
  <c r="B66" i="1"/>
  <c r="T62" i="1"/>
  <c r="B27" i="1"/>
  <c r="T23" i="1"/>
  <c r="T13" i="1"/>
  <c r="B14" i="1"/>
  <c r="U66" i="1" l="1"/>
  <c r="T66" i="1"/>
  <c r="T14" i="1"/>
  <c r="U14" i="1"/>
  <c r="U27" i="1"/>
  <c r="V27" i="1" s="1"/>
  <c r="T27" i="1"/>
  <c r="T53" i="1"/>
  <c r="U53" i="1"/>
  <c r="V53" i="1" s="1"/>
  <c r="U40" i="1"/>
  <c r="V40" i="1" s="1"/>
  <c r="T40" i="1"/>
  <c r="X40" i="1" l="1"/>
  <c r="X53" i="1"/>
  <c r="W53" i="1"/>
  <c r="X27" i="1"/>
  <c r="V66" i="1"/>
  <c r="V14" i="1"/>
  <c r="X14" i="1" l="1"/>
  <c r="W14" i="1"/>
  <c r="X66" i="1"/>
  <c r="W66" i="1"/>
  <c r="W27" i="1"/>
  <c r="W40" i="1"/>
  <c r="Y40" i="1"/>
  <c r="Y2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<sst xmlns="http://schemas.openxmlformats.org/spreadsheetml/2006/main" count="106" uniqueCount="50">
  <si>
    <t>Team 1</t>
  </si>
  <si>
    <t>Hole Handicap</t>
  </si>
  <si>
    <t>Index</t>
  </si>
  <si>
    <t>Hole</t>
  </si>
  <si>
    <t>Team 2</t>
  </si>
  <si>
    <t>Team 3</t>
  </si>
  <si>
    <t>Team 4</t>
  </si>
  <si>
    <t>Team 5</t>
  </si>
  <si>
    <t>Todd Hubbard</t>
  </si>
  <si>
    <t>John Day</t>
  </si>
  <si>
    <t>Curt Balcerzak</t>
  </si>
  <si>
    <t>Marcus Fast</t>
  </si>
  <si>
    <t>John Allen</t>
  </si>
  <si>
    <t>Rank</t>
  </si>
  <si>
    <t>Totals</t>
  </si>
  <si>
    <t>2021 Fall Four-Ball Scoresheet</t>
  </si>
  <si>
    <t>Jerry Ohu</t>
  </si>
  <si>
    <t>Eddie Allen</t>
  </si>
  <si>
    <t>Mitch Allen</t>
  </si>
  <si>
    <t>Steven Pierce</t>
  </si>
  <si>
    <t>Rob Franco</t>
  </si>
  <si>
    <t>Ken Moon</t>
  </si>
  <si>
    <t>Bill Lookingbill</t>
  </si>
  <si>
    <t>HI</t>
  </si>
  <si>
    <t>Team</t>
  </si>
  <si>
    <t>Player</t>
  </si>
  <si>
    <t>Course</t>
  </si>
  <si>
    <t>Patty Jewett Peak/Plains</t>
  </si>
  <si>
    <t>Men's Tee</t>
  </si>
  <si>
    <t>Burgundy</t>
  </si>
  <si>
    <t>Men's Tee Slope</t>
  </si>
  <si>
    <t>Men's Tee Course Rating</t>
  </si>
  <si>
    <t>Women's Tee Slope</t>
  </si>
  <si>
    <t>Men's Par</t>
  </si>
  <si>
    <t>Women's Tee Course Rating</t>
  </si>
  <si>
    <t>Women's Tee Par</t>
  </si>
  <si>
    <t>Gender for Golf</t>
  </si>
  <si>
    <t>M</t>
  </si>
  <si>
    <t>Handicap Allowance</t>
  </si>
  <si>
    <t>Allowance</t>
  </si>
  <si>
    <t>Women's Tee</t>
  </si>
  <si>
    <t>Cream</t>
  </si>
  <si>
    <t>Best Ball Totals</t>
  </si>
  <si>
    <t>HCP</t>
  </si>
  <si>
    <t>Payout</t>
  </si>
  <si>
    <t>Payouts</t>
  </si>
  <si>
    <t>Kitty</t>
  </si>
  <si>
    <t>Place</t>
  </si>
  <si>
    <t>Amount</t>
  </si>
  <si>
    <t>Best Ball Entry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</si>
</sst>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9" fontId="0" fillId="0" borderId="0" xfId="0" applyNumberFormat="1"/>
    <xf numFmtId="9" fontId="0" fillId="0" borderId="0" xfId="0" applyNumberFormat="1" applyAlignment="1">
      <alignment wrapText="1"/>
    </xf>
    <xf numFmtId="0" fontId="0" fillId="0" borderId="0" xfId="0" applyAlignment="1"/>
    <xf numFmtId="0" fontId="1" fillId="0" borderId="0" xfId="0" applyFont="1"/>
    <xf numFmtId="9" fontId="1" fillId="0" borderId="0" xfId="0" applyNumberFormat="1" applyFont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0" fontId="1" fillId="0" borderId="0" xfId="0" applyFont="1" applyAlignment="1">
      <alignment wrapText="1"/>
    </xf>
    <xf numFmtId="6" fontId="0" fillId="0" borderId="0" xfId="0" applyNumberFormat="1"/>
    <xf numFmtId="0" fontId="1" fillId="0" borderId="0" xfId="0" applyFont="1" applyAlignment="1">
      <alignment horizontal="left"/>
    </xf>
    <xf numFmtId="1" fontId="1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D941B-5DDC-4A97-B9AF-4A6C197B2961}">
  <sheetPr>
    <pageSetUpPr fitToPage="1"/>
  </sheetPr>
  <dimension ref="A1:Y92"/>
  <sheetViews>
    <sheetView tabSelected="1" zoomScaleNormal="100" workbookViewId="0">
      <selection activeCell="X66" sqref="X66"/>
    </sheetView>
  </sheetViews>
  <sheetFormatPr defaultRowHeight="15" x14ac:dyDescent="0.25"/>
  <cols>
    <col min="1" max="1" width="29.42578125" customWidth="1"/>
    <col min="2" max="2" width="5.7109375" customWidth="1"/>
    <col min="3" max="3" width="7.140625" bestFit="1" customWidth="1"/>
    <col min="4" max="19" width="5.7109375" customWidth="1"/>
    <col min="20" max="20" width="7.140625" customWidth="1"/>
    <col min="21" max="21" width="14.42578125" bestFit="1" customWidth="1"/>
    <col min="22" max="22" width="5.5703125" style="17" bestFit="1" customWidth="1"/>
    <col min="23" max="23" width="6" bestFit="1" customWidth="1"/>
  </cols>
  <sheetData>
    <row r="1" spans="1:25" ht="15.75" x14ac:dyDescent="0.25">
      <c r="A1" s="7" t="s">
        <v>15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15"/>
      <c r="W1" s="7"/>
    </row>
    <row r="2" spans="1:25" ht="15.75" customHeight="1" x14ac:dyDescent="0.25">
      <c r="A2" s="7"/>
      <c r="B2" s="7"/>
      <c r="C2" s="13" t="s">
        <v>26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 t="s">
        <v>42</v>
      </c>
      <c r="V2" s="15" t="s">
        <v>13</v>
      </c>
      <c r="W2" s="7" t="s">
        <v>47</v>
      </c>
      <c r="X2" s="7" t="s">
        <v>44</v>
      </c>
    </row>
    <row r="3" spans="1:25" ht="15.75" customHeight="1" x14ac:dyDescent="0.25">
      <c r="A3" s="7" t="s">
        <v>0</v>
      </c>
      <c r="B3" s="7" t="s">
        <v>2</v>
      </c>
      <c r="C3" s="8" t="s">
        <v>43</v>
      </c>
      <c r="D3" s="9" t="s">
        <v>39</v>
      </c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15"/>
      <c r="W3" s="7"/>
    </row>
    <row r="4" spans="1:25" ht="15.75" x14ac:dyDescent="0.25">
      <c r="A4" s="7" t="str" cm="1">
        <f t="array" ref="A4">INDEX(PlayerNames,SUMPRODUCT((PlayerTeamNo=VALUE(RIGHT(A3,1)))*(PlayerPlayerNo=1)*ROW(PlayerNames))-1)</f>
        <v>John Allen</v>
      </c>
      <c r="B4" s="7" cm="1">
        <f t="array" ref="B4">MIN(INDEX(PlayerHandicaps,SUMPRODUCT((PlayerTeamNo=VALUE(RIGHT(A3,1)))*(PlayerPlayerNo=1)*ROW(PlayerHandicaps))-1),36)</f>
        <v>28.7</v>
      </c>
      <c r="C4" s="7" cm="1">
        <f t="array" ref="C4">IF(INDEX(PlayerGender,SUMPRODUCT((PlayerTeamNo=VALUE(RIGHT(A3,1)))*(PlayerPlayerNo=1)*ROW(PlayerGender))-1)="M",ROUND((B4*('Course &amp; Tourney'!$B$3/113))+('Course &amp; Tourney'!$B$4-'Course &amp; Tourney'!$B$5),0),ROUND((B4*('Course &amp; Tourney'!$B$7/113))+('Course &amp; Tourney'!$B$8-'Course &amp; Tourney'!$B$9),0))</f>
        <v>28</v>
      </c>
      <c r="D4" s="7">
        <f>ROUND(C4*'Course &amp; Tourney'!$B$10,0)</f>
        <v>25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15"/>
      <c r="W4" s="7"/>
    </row>
    <row r="5" spans="1:25" ht="15.75" x14ac:dyDescent="0.25">
      <c r="A5" s="7" t="str" cm="1">
        <f t="array" ref="A5">INDEX(PlayerNames,SUMPRODUCT((PlayerTeamNo=VALUE(RIGHT(A3,1)))*(PlayerPlayerNo=2)*ROW(PlayerNames))-1)</f>
        <v>Eddie Allen</v>
      </c>
      <c r="B5" s="7" cm="1">
        <f t="array" ref="B5">MIN(INDEX(PlayerHandicaps,SUMPRODUCT((PlayerTeamNo=VALUE(RIGHT(A3,1)))*(PlayerPlayerNo=2)*ROW(PlayerHandicaps))-1),36)</f>
        <v>36</v>
      </c>
      <c r="C5" s="7" cm="1">
        <f t="array" ref="C5">IF(INDEX(PlayerGender,SUMPRODUCT((PlayerTeamNo=VALUE(RIGHT(A3,1)))*(PlayerPlayerNo=2)*ROW(PlayerGender))-1)="M",ROUND((B5*('Course &amp; Tourney'!$B$3/113))+('Course &amp; Tourney'!$B$4-'Course &amp; Tourney'!$B$5),0),ROUND((B5*('Course &amp; Tourney'!$B$7/113))+('Course &amp; Tourney'!$B$8-'Course &amp; Tourney'!$B$9),0))</f>
        <v>36</v>
      </c>
      <c r="D5" s="7">
        <f>ROUND(C5*'Course &amp; Tourney'!$B$10,0)</f>
        <v>32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15"/>
      <c r="W5" s="7"/>
    </row>
    <row r="6" spans="1:25" ht="15.75" x14ac:dyDescent="0.25">
      <c r="A6" s="7" t="s">
        <v>3</v>
      </c>
      <c r="B6" s="10">
        <v>1</v>
      </c>
      <c r="C6" s="10">
        <v>2</v>
      </c>
      <c r="D6" s="10">
        <v>3</v>
      </c>
      <c r="E6" s="10">
        <v>4</v>
      </c>
      <c r="F6" s="10">
        <v>5</v>
      </c>
      <c r="G6" s="10">
        <v>6</v>
      </c>
      <c r="H6" s="10">
        <v>7</v>
      </c>
      <c r="I6" s="10">
        <v>8</v>
      </c>
      <c r="J6" s="10">
        <v>9</v>
      </c>
      <c r="K6" s="10">
        <v>10</v>
      </c>
      <c r="L6" s="10">
        <v>11</v>
      </c>
      <c r="M6" s="10">
        <v>12</v>
      </c>
      <c r="N6" s="10">
        <v>13</v>
      </c>
      <c r="O6" s="10">
        <v>14</v>
      </c>
      <c r="P6" s="10">
        <v>15</v>
      </c>
      <c r="Q6" s="10">
        <v>16</v>
      </c>
      <c r="R6" s="10">
        <v>17</v>
      </c>
      <c r="S6" s="10">
        <v>18</v>
      </c>
      <c r="T6" s="7"/>
      <c r="U6" s="7"/>
      <c r="V6" s="15"/>
      <c r="W6" s="7"/>
    </row>
    <row r="7" spans="1:25" ht="15.75" x14ac:dyDescent="0.25">
      <c r="A7" s="7" t="s">
        <v>1</v>
      </c>
      <c r="B7" s="11">
        <v>3</v>
      </c>
      <c r="C7" s="11">
        <v>17</v>
      </c>
      <c r="D7" s="11">
        <v>13</v>
      </c>
      <c r="E7" s="11">
        <v>1</v>
      </c>
      <c r="F7" s="11">
        <v>11</v>
      </c>
      <c r="G7" s="11">
        <v>15</v>
      </c>
      <c r="H7" s="11">
        <v>7</v>
      </c>
      <c r="I7" s="11">
        <v>5</v>
      </c>
      <c r="J7" s="11">
        <v>9</v>
      </c>
      <c r="K7" s="11">
        <v>12</v>
      </c>
      <c r="L7" s="11">
        <v>18</v>
      </c>
      <c r="M7" s="11">
        <v>14</v>
      </c>
      <c r="N7" s="11">
        <v>2</v>
      </c>
      <c r="O7" s="11">
        <v>16</v>
      </c>
      <c r="P7" s="11">
        <v>10</v>
      </c>
      <c r="Q7" s="11">
        <v>4</v>
      </c>
      <c r="R7" s="11">
        <v>6</v>
      </c>
      <c r="S7" s="11">
        <v>8</v>
      </c>
      <c r="T7" s="7" t="s">
        <v>14</v>
      </c>
      <c r="U7" s="7"/>
      <c r="V7" s="15"/>
      <c r="W7" s="7"/>
    </row>
    <row r="8" spans="1:25" ht="15.75" x14ac:dyDescent="0.25">
      <c r="A8" s="7" t="str">
        <f>CONCATENATE(A4, " Gross")</f>
        <v>John Allen Gross</v>
      </c>
      <c r="B8" s="12">
        <v>8</v>
      </c>
      <c r="C8" s="12">
        <v>4</v>
      </c>
      <c r="D8" s="12">
        <v>5</v>
      </c>
      <c r="E8" s="12">
        <v>6</v>
      </c>
      <c r="F8" s="12">
        <v>5</v>
      </c>
      <c r="G8" s="12">
        <v>4</v>
      </c>
      <c r="H8" s="12">
        <v>6</v>
      </c>
      <c r="I8" s="12">
        <v>4</v>
      </c>
      <c r="J8" s="12">
        <v>8</v>
      </c>
      <c r="K8" s="12">
        <v>9</v>
      </c>
      <c r="L8" s="12">
        <v>4</v>
      </c>
      <c r="M8" s="12">
        <v>5</v>
      </c>
      <c r="N8" s="12">
        <v>6</v>
      </c>
      <c r="O8" s="12">
        <v>5</v>
      </c>
      <c r="P8" s="12">
        <v>6</v>
      </c>
      <c r="Q8" s="12">
        <v>8</v>
      </c>
      <c r="R8" s="12">
        <v>7</v>
      </c>
      <c r="S8" s="12">
        <v>6</v>
      </c>
      <c r="T8" s="12">
        <f>IF(SUM(B8:S8)&gt;0,SUM(B8:S8),"")</f>
        <v>106</v>
      </c>
      <c r="U8" s="12"/>
      <c r="V8" s="15"/>
      <c r="W8" s="7"/>
    </row>
    <row r="9" spans="1:25" ht="15.75" x14ac:dyDescent="0.25">
      <c r="A9" s="7" t="str">
        <f>CONCATENATE(A4, " Handicap Strokes")</f>
        <v>John Allen Handicap Strokes</v>
      </c>
      <c r="B9" s="12">
        <f>ROUNDDOWN($D4/18,0)+IF(MOD($D4,18)&gt;=B7,1,0)</f>
        <v>2</v>
      </c>
      <c r="C9" s="12">
        <f t="shared" ref="C9:S9" si="0">ROUNDDOWN($D4/18,0)+IF(MOD($D4,18)&gt;=C7,1,0)</f>
        <v>1</v>
      </c>
      <c r="D9" s="12">
        <f t="shared" si="0"/>
        <v>1</v>
      </c>
      <c r="E9" s="12">
        <f t="shared" si="0"/>
        <v>2</v>
      </c>
      <c r="F9" s="12">
        <f t="shared" si="0"/>
        <v>1</v>
      </c>
      <c r="G9" s="12">
        <f t="shared" si="0"/>
        <v>1</v>
      </c>
      <c r="H9" s="12">
        <f t="shared" si="0"/>
        <v>2</v>
      </c>
      <c r="I9" s="12">
        <f t="shared" si="0"/>
        <v>2</v>
      </c>
      <c r="J9" s="12">
        <f t="shared" si="0"/>
        <v>1</v>
      </c>
      <c r="K9" s="12">
        <f t="shared" si="0"/>
        <v>1</v>
      </c>
      <c r="L9" s="12">
        <f t="shared" si="0"/>
        <v>1</v>
      </c>
      <c r="M9" s="12">
        <f t="shared" si="0"/>
        <v>1</v>
      </c>
      <c r="N9" s="12">
        <f t="shared" si="0"/>
        <v>2</v>
      </c>
      <c r="O9" s="12">
        <f t="shared" si="0"/>
        <v>1</v>
      </c>
      <c r="P9" s="12">
        <f t="shared" si="0"/>
        <v>1</v>
      </c>
      <c r="Q9" s="12">
        <f t="shared" si="0"/>
        <v>2</v>
      </c>
      <c r="R9" s="12">
        <f t="shared" si="0"/>
        <v>2</v>
      </c>
      <c r="S9" s="12">
        <f t="shared" si="0"/>
        <v>1</v>
      </c>
      <c r="T9" s="12">
        <f>SUM(B9:S9)</f>
        <v>25</v>
      </c>
      <c r="U9" s="12"/>
      <c r="V9" s="15"/>
      <c r="W9" s="7"/>
    </row>
    <row r="10" spans="1:25" ht="15.75" x14ac:dyDescent="0.25">
      <c r="A10" s="7" t="str">
        <f>CONCATENATE(A4, " Net (Gross - HCP)")</f>
        <v>John Allen Net (Gross - HCP)</v>
      </c>
      <c r="B10" s="12">
        <f t="shared" ref="B10" si="1">IF(B8-B9&gt;0,B8-B9,"")</f>
        <v>6</v>
      </c>
      <c r="C10" s="12">
        <f t="shared" ref="C10" si="2">IF(C8-C9&gt;0,C8-C9,"")</f>
        <v>3</v>
      </c>
      <c r="D10" s="12">
        <f t="shared" ref="D10" si="3">IF(D8-D9&gt;0,D8-D9,"")</f>
        <v>4</v>
      </c>
      <c r="E10" s="12">
        <f t="shared" ref="E10" si="4">IF(E8-E9&gt;0,E8-E9,"")</f>
        <v>4</v>
      </c>
      <c r="F10" s="12">
        <f t="shared" ref="F10" si="5">IF(F8-F9&gt;0,F8-F9,"")</f>
        <v>4</v>
      </c>
      <c r="G10" s="12">
        <f t="shared" ref="G10" si="6">IF(G8-G9&gt;0,G8-G9,"")</f>
        <v>3</v>
      </c>
      <c r="H10" s="12">
        <f t="shared" ref="H10" si="7">IF(H8-H9&gt;0,H8-H9,"")</f>
        <v>4</v>
      </c>
      <c r="I10" s="12">
        <f t="shared" ref="I10" si="8">IF(I8-I9&gt;0,I8-I9,"")</f>
        <v>2</v>
      </c>
      <c r="J10" s="12">
        <f t="shared" ref="J10" si="9">IF(J8-J9&gt;0,J8-J9,"")</f>
        <v>7</v>
      </c>
      <c r="K10" s="12">
        <f t="shared" ref="K10" si="10">IF(K8-K9&gt;0,K8-K9,"")</f>
        <v>8</v>
      </c>
      <c r="L10" s="12">
        <f t="shared" ref="L10" si="11">IF(L8-L9&gt;0,L8-L9,"")</f>
        <v>3</v>
      </c>
      <c r="M10" s="12">
        <f t="shared" ref="M10" si="12">IF(M8-M9&gt;0,M8-M9,"")</f>
        <v>4</v>
      </c>
      <c r="N10" s="12">
        <f t="shared" ref="N10" si="13">IF(N8-N9&gt;0,N8-N9,"")</f>
        <v>4</v>
      </c>
      <c r="O10" s="12">
        <f t="shared" ref="O10" si="14">IF(O8-O9&gt;0,O8-O9,"")</f>
        <v>4</v>
      </c>
      <c r="P10" s="12">
        <f t="shared" ref="P10" si="15">IF(P8-P9&gt;0,P8-P9,"")</f>
        <v>5</v>
      </c>
      <c r="Q10" s="12">
        <f t="shared" ref="Q10" si="16">IF(Q8-Q9&gt;0,Q8-Q9,"")</f>
        <v>6</v>
      </c>
      <c r="R10" s="12">
        <f t="shared" ref="R10" si="17">IF(R8-R9&gt;0,R8-R9,"")</f>
        <v>5</v>
      </c>
      <c r="S10" s="12">
        <f t="shared" ref="S10" si="18">IF(S8-S9&gt;0,S8-S9,"")</f>
        <v>5</v>
      </c>
      <c r="T10" s="12">
        <f>IF(SUM(B10:S10)&gt;0,SUM(B10:S10),"")</f>
        <v>81</v>
      </c>
      <c r="U10" s="12"/>
      <c r="V10" s="15"/>
      <c r="W10" s="7"/>
    </row>
    <row r="11" spans="1:25" ht="15.75" x14ac:dyDescent="0.25">
      <c r="A11" s="7" t="str">
        <f>CONCATENATE(A5, " Gross")</f>
        <v>Eddie Allen Gross</v>
      </c>
      <c r="B11" s="12">
        <v>10</v>
      </c>
      <c r="C11" s="12">
        <v>8</v>
      </c>
      <c r="D11" s="12">
        <v>7</v>
      </c>
      <c r="E11" s="12">
        <v>10</v>
      </c>
      <c r="F11" s="12">
        <v>8</v>
      </c>
      <c r="G11" s="12">
        <v>8</v>
      </c>
      <c r="H11" s="12">
        <v>6</v>
      </c>
      <c r="I11" s="12">
        <v>6</v>
      </c>
      <c r="J11" s="12">
        <v>7</v>
      </c>
      <c r="K11" s="12">
        <v>7</v>
      </c>
      <c r="L11" s="12">
        <v>5</v>
      </c>
      <c r="M11" s="12">
        <v>5</v>
      </c>
      <c r="N11" s="12">
        <v>9</v>
      </c>
      <c r="O11" s="12">
        <v>8</v>
      </c>
      <c r="P11" s="12">
        <v>9</v>
      </c>
      <c r="Q11" s="12">
        <v>7</v>
      </c>
      <c r="R11" s="12">
        <v>9</v>
      </c>
      <c r="S11" s="12">
        <v>9</v>
      </c>
      <c r="T11" s="12">
        <f>IF(SUM(B11:S11)&gt;0,SUM(B11:S11),"")</f>
        <v>138</v>
      </c>
      <c r="U11" s="12"/>
      <c r="V11" s="15"/>
      <c r="W11" s="7"/>
    </row>
    <row r="12" spans="1:25" ht="15.75" x14ac:dyDescent="0.25">
      <c r="A12" s="7" t="str">
        <f>CONCATENATE(A5, " Handicap Strokes")</f>
        <v>Eddie Allen Handicap Strokes</v>
      </c>
      <c r="B12" s="12">
        <f>ROUNDDOWN($D5/18,0)+IF(MOD($D5,18)&gt;=B7,1,0)</f>
        <v>2</v>
      </c>
      <c r="C12" s="12">
        <f t="shared" ref="C12:S12" si="19">ROUNDDOWN($D5/18,0)+IF(MOD($D5,18)&gt;=C7,1,0)</f>
        <v>1</v>
      </c>
      <c r="D12" s="12">
        <f t="shared" si="19"/>
        <v>2</v>
      </c>
      <c r="E12" s="12">
        <f t="shared" si="19"/>
        <v>2</v>
      </c>
      <c r="F12" s="12">
        <f t="shared" si="19"/>
        <v>2</v>
      </c>
      <c r="G12" s="12">
        <f t="shared" si="19"/>
        <v>1</v>
      </c>
      <c r="H12" s="12">
        <f t="shared" si="19"/>
        <v>2</v>
      </c>
      <c r="I12" s="12">
        <f t="shared" si="19"/>
        <v>2</v>
      </c>
      <c r="J12" s="12">
        <f t="shared" si="19"/>
        <v>2</v>
      </c>
      <c r="K12" s="12">
        <f t="shared" si="19"/>
        <v>2</v>
      </c>
      <c r="L12" s="12">
        <f t="shared" si="19"/>
        <v>1</v>
      </c>
      <c r="M12" s="12">
        <f t="shared" si="19"/>
        <v>2</v>
      </c>
      <c r="N12" s="12">
        <f t="shared" si="19"/>
        <v>2</v>
      </c>
      <c r="O12" s="12">
        <f t="shared" si="19"/>
        <v>1</v>
      </c>
      <c r="P12" s="12">
        <f t="shared" si="19"/>
        <v>2</v>
      </c>
      <c r="Q12" s="12">
        <f t="shared" si="19"/>
        <v>2</v>
      </c>
      <c r="R12" s="12">
        <f t="shared" si="19"/>
        <v>2</v>
      </c>
      <c r="S12" s="12">
        <f t="shared" si="19"/>
        <v>2</v>
      </c>
      <c r="T12" s="12">
        <f>SUM(B12:S12)</f>
        <v>32</v>
      </c>
      <c r="U12" s="12"/>
      <c r="V12" s="15"/>
      <c r="W12" s="7"/>
    </row>
    <row r="13" spans="1:25" ht="15.75" x14ac:dyDescent="0.25">
      <c r="A13" s="7" t="str">
        <f>CONCATENATE(A5, " Net (Gross - HCP)")</f>
        <v>Eddie Allen Net (Gross - HCP)</v>
      </c>
      <c r="B13" s="12">
        <f t="shared" ref="B13:S13" si="20">IF(B11-B12&gt;0,B11-B12,"")</f>
        <v>8</v>
      </c>
      <c r="C13" s="12">
        <f t="shared" si="20"/>
        <v>7</v>
      </c>
      <c r="D13" s="12">
        <f t="shared" si="20"/>
        <v>5</v>
      </c>
      <c r="E13" s="12">
        <f t="shared" si="20"/>
        <v>8</v>
      </c>
      <c r="F13" s="12">
        <f t="shared" si="20"/>
        <v>6</v>
      </c>
      <c r="G13" s="12">
        <f t="shared" si="20"/>
        <v>7</v>
      </c>
      <c r="H13" s="12">
        <f t="shared" si="20"/>
        <v>4</v>
      </c>
      <c r="I13" s="12">
        <f t="shared" si="20"/>
        <v>4</v>
      </c>
      <c r="J13" s="12">
        <f t="shared" si="20"/>
        <v>5</v>
      </c>
      <c r="K13" s="12">
        <f t="shared" si="20"/>
        <v>5</v>
      </c>
      <c r="L13" s="12">
        <f t="shared" si="20"/>
        <v>4</v>
      </c>
      <c r="M13" s="12">
        <f t="shared" si="20"/>
        <v>3</v>
      </c>
      <c r="N13" s="12">
        <f t="shared" si="20"/>
        <v>7</v>
      </c>
      <c r="O13" s="12">
        <f t="shared" si="20"/>
        <v>7</v>
      </c>
      <c r="P13" s="12">
        <f t="shared" si="20"/>
        <v>7</v>
      </c>
      <c r="Q13" s="12">
        <f t="shared" si="20"/>
        <v>5</v>
      </c>
      <c r="R13" s="12">
        <f t="shared" si="20"/>
        <v>7</v>
      </c>
      <c r="S13" s="12">
        <f t="shared" si="20"/>
        <v>7</v>
      </c>
      <c r="T13" s="12">
        <f>IF(SUM(B13:S13)&gt;0,SUM(B13:S13),"")</f>
        <v>106</v>
      </c>
      <c r="U13" s="12"/>
      <c r="V13" s="15" t="s">
        <v>13</v>
      </c>
      <c r="W13" s="7" t="s">
        <v>47</v>
      </c>
      <c r="X13" t="s">
        <v>44</v>
      </c>
    </row>
    <row r="14" spans="1:25" ht="15.75" x14ac:dyDescent="0.25">
      <c r="A14" s="7" t="str">
        <f>CONCATENATE(A3, " Best Ball")</f>
        <v>Team 1 Best Ball</v>
      </c>
      <c r="B14" s="12">
        <f>IF(OR(ISBLANK(B8), ISBLANK(B11)),"",MIN(B10,B13))</f>
        <v>6</v>
      </c>
      <c r="C14" s="12">
        <f t="shared" ref="C14:S14" si="21">IF(OR(ISBLANK(C8), ISBLANK(C11)),"",MIN(C10,C13))</f>
        <v>3</v>
      </c>
      <c r="D14" s="12">
        <f t="shared" si="21"/>
        <v>4</v>
      </c>
      <c r="E14" s="12">
        <f t="shared" si="21"/>
        <v>4</v>
      </c>
      <c r="F14" s="12">
        <f t="shared" si="21"/>
        <v>4</v>
      </c>
      <c r="G14" s="12">
        <f t="shared" si="21"/>
        <v>3</v>
      </c>
      <c r="H14" s="12">
        <f t="shared" si="21"/>
        <v>4</v>
      </c>
      <c r="I14" s="12">
        <f t="shared" si="21"/>
        <v>2</v>
      </c>
      <c r="J14" s="12">
        <f t="shared" si="21"/>
        <v>5</v>
      </c>
      <c r="K14" s="12">
        <f t="shared" si="21"/>
        <v>5</v>
      </c>
      <c r="L14" s="12">
        <f t="shared" si="21"/>
        <v>3</v>
      </c>
      <c r="M14" s="12">
        <f t="shared" si="21"/>
        <v>3</v>
      </c>
      <c r="N14" s="12">
        <f t="shared" si="21"/>
        <v>4</v>
      </c>
      <c r="O14" s="12">
        <f t="shared" si="21"/>
        <v>4</v>
      </c>
      <c r="P14" s="12">
        <f t="shared" si="21"/>
        <v>5</v>
      </c>
      <c r="Q14" s="12">
        <f t="shared" si="21"/>
        <v>5</v>
      </c>
      <c r="R14" s="12">
        <f t="shared" si="21"/>
        <v>5</v>
      </c>
      <c r="S14" s="12">
        <f t="shared" si="21"/>
        <v>5</v>
      </c>
      <c r="T14" s="12">
        <f>IF(SUM(B14:S14)&gt;0,SUM(B14:S14),"")</f>
        <v>74</v>
      </c>
      <c r="U14" s="12">
        <f>IF(SUM(B14:S14)&gt;0,SUM(B14:S14),"")</f>
        <v>74</v>
      </c>
      <c r="V14" s="16">
        <f>_xlfn.RANK.EQ(U14,U:U,1)</f>
        <v>3</v>
      </c>
      <c r="W14" s="7" t="str">
        <f>IF(COUNTIF(V:V,V14)&gt;1,CONCATENATE("T",V14),TEXT(V14,"0"))</f>
        <v>3</v>
      </c>
      <c r="X14" s="14" t="str">
        <f ca="1">IF(ISNA(VLOOKUP(V14,PlacePayouts,1,FALSE)),"",AVERAGE(OFFSET(PlacePayouts,VLOOKUP(V14,PlacePayouts,1,FALSE)-1,1,COUNTIF(V:V,V14)))*Kitty)</f>
        <v/>
      </c>
      <c r="Y14" s="14"/>
    </row>
    <row r="15" spans="1:25" ht="15.75" customHeight="1" x14ac:dyDescent="0.25">
      <c r="A15" s="7"/>
      <c r="B15" s="12"/>
      <c r="C15" s="13" t="s">
        <v>26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7"/>
      <c r="U15" s="7"/>
      <c r="V15" s="15"/>
      <c r="W15" s="7"/>
    </row>
    <row r="16" spans="1:25" ht="15.75" customHeight="1" x14ac:dyDescent="0.25">
      <c r="A16" s="7" t="s">
        <v>4</v>
      </c>
      <c r="B16" s="7" t="s">
        <v>2</v>
      </c>
      <c r="C16" s="8" t="s">
        <v>43</v>
      </c>
      <c r="D16" s="9" t="s">
        <v>39</v>
      </c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15"/>
      <c r="W16" s="7"/>
    </row>
    <row r="17" spans="1:25" ht="15.75" x14ac:dyDescent="0.25">
      <c r="A17" s="7" t="str" cm="1">
        <f t="array" ref="A17">INDEX(PlayerNames,SUMPRODUCT((PlayerTeamNo=VALUE(RIGHT(A16,1)))*(PlayerPlayerNo=1)*ROW(PlayerNames))-1)</f>
        <v>Mitch Allen</v>
      </c>
      <c r="B17" s="7" cm="1">
        <f t="array" ref="B17">MIN(INDEX(PlayerHandicaps,SUMPRODUCT((PlayerTeamNo=VALUE(RIGHT(A16,1)))*(PlayerPlayerNo=1)*ROW(PlayerHandicaps))-1),36)</f>
        <v>36</v>
      </c>
      <c r="C17" s="7" cm="1">
        <f t="array" ref="C17">IF(INDEX(PlayerGender,SUMPRODUCT((PlayerTeamNo=VALUE(RIGHT(A16,1)))*(PlayerPlayerNo=1)*ROW(PlayerGender))-1)="M",ROUND((B17*('Course &amp; Tourney'!$B$3/113))+('Course &amp; Tourney'!$B$4-'Course &amp; Tourney'!$B$5),0),ROUND((B17*('Course &amp; Tourney'!$B$7/113))+('Course &amp; Tourney'!$B$8-'Course &amp; Tourney'!$B$9),0))</f>
        <v>36</v>
      </c>
      <c r="D17" s="7">
        <f>ROUND(C17*'Course &amp; Tourney'!$B$10,0)</f>
        <v>32</v>
      </c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15"/>
      <c r="W17" s="7"/>
    </row>
    <row r="18" spans="1:25" ht="15.75" x14ac:dyDescent="0.25">
      <c r="A18" s="7" t="str" cm="1">
        <f t="array" ref="A18">INDEX(PlayerNames,SUMPRODUCT((PlayerTeamNo=VALUE(RIGHT(A16,1)))*(PlayerPlayerNo=2)*ROW(PlayerNames))-1)</f>
        <v>Steven Pierce</v>
      </c>
      <c r="B18" s="7" cm="1">
        <f t="array" ref="B18">MIN(INDEX(PlayerHandicaps,SUMPRODUCT((PlayerTeamNo=VALUE(RIGHT(A16,1)))*(PlayerPlayerNo=2)*ROW(PlayerHandicaps))-1),36)</f>
        <v>29</v>
      </c>
      <c r="C18" s="7" cm="1">
        <f t="array" ref="C18">IF(INDEX(PlayerGender,SUMPRODUCT((PlayerTeamNo=VALUE(RIGHT(A16,1)))*(PlayerPlayerNo=2)*ROW(PlayerGender))-1)="M",ROUND((B18*('Course &amp; Tourney'!$B$3/113))+('Course &amp; Tourney'!$B$4-'Course &amp; Tourney'!$B$5),0),ROUND((B18*('Course &amp; Tourney'!$B$7/113))+('Course &amp; Tourney'!$B$8-'Course &amp; Tourney'!$B$9),0))</f>
        <v>29</v>
      </c>
      <c r="D18" s="7">
        <f>ROUND(C18*'Course &amp; Tourney'!$B$10,0)</f>
        <v>26</v>
      </c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15"/>
      <c r="W18" s="7"/>
    </row>
    <row r="19" spans="1:25" ht="15.75" x14ac:dyDescent="0.25">
      <c r="A19" s="7" t="s">
        <v>3</v>
      </c>
      <c r="B19" s="10">
        <v>1</v>
      </c>
      <c r="C19" s="10">
        <v>2</v>
      </c>
      <c r="D19" s="10">
        <v>3</v>
      </c>
      <c r="E19" s="10">
        <v>4</v>
      </c>
      <c r="F19" s="10">
        <v>5</v>
      </c>
      <c r="G19" s="10">
        <v>6</v>
      </c>
      <c r="H19" s="10">
        <v>7</v>
      </c>
      <c r="I19" s="10">
        <v>8</v>
      </c>
      <c r="J19" s="10">
        <v>9</v>
      </c>
      <c r="K19" s="10">
        <v>10</v>
      </c>
      <c r="L19" s="10">
        <v>11</v>
      </c>
      <c r="M19" s="10">
        <v>12</v>
      </c>
      <c r="N19" s="10">
        <v>13</v>
      </c>
      <c r="O19" s="10">
        <v>14</v>
      </c>
      <c r="P19" s="10">
        <v>15</v>
      </c>
      <c r="Q19" s="10">
        <v>16</v>
      </c>
      <c r="R19" s="10">
        <v>17</v>
      </c>
      <c r="S19" s="10">
        <v>18</v>
      </c>
      <c r="T19" s="7"/>
      <c r="U19" s="7"/>
      <c r="V19" s="15"/>
      <c r="W19" s="7"/>
    </row>
    <row r="20" spans="1:25" ht="15.75" x14ac:dyDescent="0.25">
      <c r="A20" s="7" t="s">
        <v>1</v>
      </c>
      <c r="B20" s="11">
        <v>3</v>
      </c>
      <c r="C20" s="11">
        <v>17</v>
      </c>
      <c r="D20" s="11">
        <v>13</v>
      </c>
      <c r="E20" s="11">
        <v>1</v>
      </c>
      <c r="F20" s="11">
        <v>11</v>
      </c>
      <c r="G20" s="11">
        <v>15</v>
      </c>
      <c r="H20" s="11">
        <v>7</v>
      </c>
      <c r="I20" s="11">
        <v>5</v>
      </c>
      <c r="J20" s="11">
        <v>9</v>
      </c>
      <c r="K20" s="11">
        <v>12</v>
      </c>
      <c r="L20" s="11">
        <v>18</v>
      </c>
      <c r="M20" s="11">
        <v>14</v>
      </c>
      <c r="N20" s="11">
        <v>2</v>
      </c>
      <c r="O20" s="11">
        <v>16</v>
      </c>
      <c r="P20" s="11">
        <v>10</v>
      </c>
      <c r="Q20" s="11">
        <v>4</v>
      </c>
      <c r="R20" s="11">
        <v>6</v>
      </c>
      <c r="S20" s="11">
        <v>8</v>
      </c>
      <c r="T20" s="7" t="s">
        <v>14</v>
      </c>
      <c r="U20" s="7"/>
      <c r="V20" s="15"/>
      <c r="W20" s="7"/>
    </row>
    <row r="21" spans="1:25" ht="15.75" x14ac:dyDescent="0.25">
      <c r="A21" s="7" t="str">
        <f>CONCATENATE(A17, " Gross")</f>
        <v>Mitch Allen Gross</v>
      </c>
      <c r="B21" s="12">
        <v>8</v>
      </c>
      <c r="C21" s="12">
        <v>6</v>
      </c>
      <c r="D21" s="12">
        <v>4</v>
      </c>
      <c r="E21" s="12">
        <v>5</v>
      </c>
      <c r="F21" s="12">
        <v>7</v>
      </c>
      <c r="G21" s="12">
        <v>4</v>
      </c>
      <c r="H21" s="12">
        <v>7</v>
      </c>
      <c r="I21" s="12">
        <v>6</v>
      </c>
      <c r="J21" s="12">
        <v>7</v>
      </c>
      <c r="K21" s="12">
        <v>7</v>
      </c>
      <c r="L21" s="12">
        <v>4</v>
      </c>
      <c r="M21" s="12">
        <v>5</v>
      </c>
      <c r="N21" s="12">
        <v>7</v>
      </c>
      <c r="O21" s="12">
        <v>6</v>
      </c>
      <c r="P21" s="12">
        <v>9</v>
      </c>
      <c r="Q21" s="12">
        <v>8</v>
      </c>
      <c r="R21" s="12">
        <v>7</v>
      </c>
      <c r="S21" s="12">
        <v>9</v>
      </c>
      <c r="T21" s="12">
        <f>IF(SUM(B21:S21)&gt;0,SUM(B21:S21),"")</f>
        <v>116</v>
      </c>
      <c r="U21" s="12"/>
      <c r="V21" s="15"/>
      <c r="W21" s="7"/>
    </row>
    <row r="22" spans="1:25" ht="15.75" x14ac:dyDescent="0.25">
      <c r="A22" s="7" t="str">
        <f>CONCATENATE(A17, " Handicap Strokes")</f>
        <v>Mitch Allen Handicap Strokes</v>
      </c>
      <c r="B22" s="12">
        <f>ROUNDDOWN($D17/18,0)+IF(MOD($D17,18)&gt;=B20,1,0)</f>
        <v>2</v>
      </c>
      <c r="C22" s="12">
        <f t="shared" ref="C22:S22" si="22">ROUNDDOWN($D17/18,0)+IF(MOD($D17,18)&gt;=C20,1,0)</f>
        <v>1</v>
      </c>
      <c r="D22" s="12">
        <f t="shared" si="22"/>
        <v>2</v>
      </c>
      <c r="E22" s="12">
        <f t="shared" si="22"/>
        <v>2</v>
      </c>
      <c r="F22" s="12">
        <f t="shared" si="22"/>
        <v>2</v>
      </c>
      <c r="G22" s="12">
        <f t="shared" si="22"/>
        <v>1</v>
      </c>
      <c r="H22" s="12">
        <f t="shared" si="22"/>
        <v>2</v>
      </c>
      <c r="I22" s="12">
        <f t="shared" si="22"/>
        <v>2</v>
      </c>
      <c r="J22" s="12">
        <f t="shared" si="22"/>
        <v>2</v>
      </c>
      <c r="K22" s="12">
        <f t="shared" si="22"/>
        <v>2</v>
      </c>
      <c r="L22" s="12">
        <f t="shared" si="22"/>
        <v>1</v>
      </c>
      <c r="M22" s="12">
        <f t="shared" si="22"/>
        <v>2</v>
      </c>
      <c r="N22" s="12">
        <f t="shared" si="22"/>
        <v>2</v>
      </c>
      <c r="O22" s="12">
        <f t="shared" si="22"/>
        <v>1</v>
      </c>
      <c r="P22" s="12">
        <f t="shared" si="22"/>
        <v>2</v>
      </c>
      <c r="Q22" s="12">
        <f t="shared" si="22"/>
        <v>2</v>
      </c>
      <c r="R22" s="12">
        <f t="shared" si="22"/>
        <v>2</v>
      </c>
      <c r="S22" s="12">
        <f t="shared" si="22"/>
        <v>2</v>
      </c>
      <c r="T22" s="12">
        <f>SUM(B22:S22)</f>
        <v>32</v>
      </c>
      <c r="U22" s="12"/>
      <c r="V22" s="15"/>
      <c r="W22" s="7"/>
    </row>
    <row r="23" spans="1:25" ht="15.75" x14ac:dyDescent="0.25">
      <c r="A23" s="7" t="str">
        <f>CONCATENATE(A17, " Net (Gross - HCP)")</f>
        <v>Mitch Allen Net (Gross - HCP)</v>
      </c>
      <c r="B23" s="12">
        <f t="shared" ref="B23" si="23">IF(B21-B22&gt;0,B21-B22,"")</f>
        <v>6</v>
      </c>
      <c r="C23" s="12">
        <f t="shared" ref="C23" si="24">IF(C21-C22&gt;0,C21-C22,"")</f>
        <v>5</v>
      </c>
      <c r="D23" s="12">
        <f t="shared" ref="D23" si="25">IF(D21-D22&gt;0,D21-D22,"")</f>
        <v>2</v>
      </c>
      <c r="E23" s="12">
        <f t="shared" ref="E23" si="26">IF(E21-E22&gt;0,E21-E22,"")</f>
        <v>3</v>
      </c>
      <c r="F23" s="12">
        <f t="shared" ref="F23" si="27">IF(F21-F22&gt;0,F21-F22,"")</f>
        <v>5</v>
      </c>
      <c r="G23" s="12">
        <f t="shared" ref="G23" si="28">IF(G21-G22&gt;0,G21-G22,"")</f>
        <v>3</v>
      </c>
      <c r="H23" s="12">
        <f t="shared" ref="H23" si="29">IF(H21-H22&gt;0,H21-H22,"")</f>
        <v>5</v>
      </c>
      <c r="I23" s="12">
        <f t="shared" ref="I23" si="30">IF(I21-I22&gt;0,I21-I22,"")</f>
        <v>4</v>
      </c>
      <c r="J23" s="12">
        <f t="shared" ref="J23" si="31">IF(J21-J22&gt;0,J21-J22,"")</f>
        <v>5</v>
      </c>
      <c r="K23" s="12">
        <f t="shared" ref="K23" si="32">IF(K21-K22&gt;0,K21-K22,"")</f>
        <v>5</v>
      </c>
      <c r="L23" s="12">
        <f t="shared" ref="L23" si="33">IF(L21-L22&gt;0,L21-L22,"")</f>
        <v>3</v>
      </c>
      <c r="M23" s="12">
        <f t="shared" ref="M23" si="34">IF(M21-M22&gt;0,M21-M22,"")</f>
        <v>3</v>
      </c>
      <c r="N23" s="12">
        <f t="shared" ref="N23" si="35">IF(N21-N22&gt;0,N21-N22,"")</f>
        <v>5</v>
      </c>
      <c r="O23" s="12">
        <f t="shared" ref="O23" si="36">IF(O21-O22&gt;0,O21-O22,"")</f>
        <v>5</v>
      </c>
      <c r="P23" s="12">
        <f t="shared" ref="P23" si="37">IF(P21-P22&gt;0,P21-P22,"")</f>
        <v>7</v>
      </c>
      <c r="Q23" s="12">
        <f t="shared" ref="Q23" si="38">IF(Q21-Q22&gt;0,Q21-Q22,"")</f>
        <v>6</v>
      </c>
      <c r="R23" s="12">
        <f t="shared" ref="R23" si="39">IF(R21-R22&gt;0,R21-R22,"")</f>
        <v>5</v>
      </c>
      <c r="S23" s="12">
        <f t="shared" ref="S23" si="40">IF(S21-S22&gt;0,S21-S22,"")</f>
        <v>7</v>
      </c>
      <c r="T23" s="12">
        <f>IF(SUM(B23:S23)&gt;0,SUM(B23:S23),"")</f>
        <v>84</v>
      </c>
      <c r="U23" s="12"/>
      <c r="V23" s="15"/>
      <c r="W23" s="7"/>
    </row>
    <row r="24" spans="1:25" ht="15.75" x14ac:dyDescent="0.25">
      <c r="A24" s="7" t="str">
        <f>CONCATENATE(A18, " Gross")</f>
        <v>Steven Pierce Gross</v>
      </c>
      <c r="B24" s="12">
        <v>9</v>
      </c>
      <c r="C24" s="12">
        <v>5</v>
      </c>
      <c r="D24" s="12">
        <v>5</v>
      </c>
      <c r="E24" s="12">
        <v>7</v>
      </c>
      <c r="F24" s="12">
        <v>6</v>
      </c>
      <c r="G24" s="12">
        <v>6</v>
      </c>
      <c r="H24" s="12">
        <v>7</v>
      </c>
      <c r="I24" s="12">
        <v>7</v>
      </c>
      <c r="J24" s="12">
        <v>6</v>
      </c>
      <c r="K24" s="12">
        <v>7</v>
      </c>
      <c r="L24" s="12">
        <v>5</v>
      </c>
      <c r="M24" s="12">
        <v>7</v>
      </c>
      <c r="N24" s="12">
        <v>9</v>
      </c>
      <c r="O24" s="12">
        <v>5</v>
      </c>
      <c r="P24" s="12">
        <v>9</v>
      </c>
      <c r="Q24" s="12">
        <v>5</v>
      </c>
      <c r="R24" s="12">
        <v>4</v>
      </c>
      <c r="S24" s="12">
        <v>9</v>
      </c>
      <c r="T24" s="12">
        <f>IF(SUM(B24:S24)&gt;0,SUM(B24:S24),"")</f>
        <v>118</v>
      </c>
      <c r="U24" s="12"/>
      <c r="V24" s="15"/>
      <c r="W24" s="7"/>
    </row>
    <row r="25" spans="1:25" ht="15.75" x14ac:dyDescent="0.25">
      <c r="A25" s="7" t="str">
        <f>CONCATENATE(A18, " Handicap Strokes")</f>
        <v>Steven Pierce Handicap Strokes</v>
      </c>
      <c r="B25" s="12">
        <f>ROUNDDOWN($D18/18,0)+IF(MOD($D18,18)&gt;=B20,1,0)</f>
        <v>2</v>
      </c>
      <c r="C25" s="12">
        <f t="shared" ref="C25:S25" si="41">ROUNDDOWN($D18/18,0)+IF(MOD($D18,18)&gt;=C20,1,0)</f>
        <v>1</v>
      </c>
      <c r="D25" s="12">
        <f t="shared" si="41"/>
        <v>1</v>
      </c>
      <c r="E25" s="12">
        <f t="shared" si="41"/>
        <v>2</v>
      </c>
      <c r="F25" s="12">
        <f t="shared" si="41"/>
        <v>1</v>
      </c>
      <c r="G25" s="12">
        <f t="shared" si="41"/>
        <v>1</v>
      </c>
      <c r="H25" s="12">
        <f t="shared" si="41"/>
        <v>2</v>
      </c>
      <c r="I25" s="12">
        <f t="shared" si="41"/>
        <v>2</v>
      </c>
      <c r="J25" s="12">
        <f t="shared" si="41"/>
        <v>1</v>
      </c>
      <c r="K25" s="12">
        <f t="shared" si="41"/>
        <v>1</v>
      </c>
      <c r="L25" s="12">
        <f t="shared" si="41"/>
        <v>1</v>
      </c>
      <c r="M25" s="12">
        <f t="shared" si="41"/>
        <v>1</v>
      </c>
      <c r="N25" s="12">
        <f t="shared" si="41"/>
        <v>2</v>
      </c>
      <c r="O25" s="12">
        <f t="shared" si="41"/>
        <v>1</v>
      </c>
      <c r="P25" s="12">
        <f t="shared" si="41"/>
        <v>1</v>
      </c>
      <c r="Q25" s="12">
        <f t="shared" si="41"/>
        <v>2</v>
      </c>
      <c r="R25" s="12">
        <f t="shared" si="41"/>
        <v>2</v>
      </c>
      <c r="S25" s="12">
        <f t="shared" si="41"/>
        <v>2</v>
      </c>
      <c r="T25" s="12">
        <f>SUM(B25:S25)</f>
        <v>26</v>
      </c>
      <c r="U25" s="12"/>
      <c r="V25" s="15"/>
      <c r="W25" s="7"/>
    </row>
    <row r="26" spans="1:25" ht="15.75" x14ac:dyDescent="0.25">
      <c r="A26" s="7" t="str">
        <f>CONCATENATE(A18, " Net (Gross - HCP)")</f>
        <v>Steven Pierce Net (Gross - HCP)</v>
      </c>
      <c r="B26" s="12">
        <f t="shared" ref="B26" si="42">IF(B24-B25&gt;0,B24-B25,"")</f>
        <v>7</v>
      </c>
      <c r="C26" s="12">
        <f t="shared" ref="C26" si="43">IF(C24-C25&gt;0,C24-C25,"")</f>
        <v>4</v>
      </c>
      <c r="D26" s="12">
        <f t="shared" ref="D26" si="44">IF(D24-D25&gt;0,D24-D25,"")</f>
        <v>4</v>
      </c>
      <c r="E26" s="12">
        <f t="shared" ref="E26" si="45">IF(E24-E25&gt;0,E24-E25,"")</f>
        <v>5</v>
      </c>
      <c r="F26" s="12">
        <f t="shared" ref="F26" si="46">IF(F24-F25&gt;0,F24-F25,"")</f>
        <v>5</v>
      </c>
      <c r="G26" s="12">
        <f t="shared" ref="G26" si="47">IF(G24-G25&gt;0,G24-G25,"")</f>
        <v>5</v>
      </c>
      <c r="H26" s="12">
        <f t="shared" ref="H26" si="48">IF(H24-H25&gt;0,H24-H25,"")</f>
        <v>5</v>
      </c>
      <c r="I26" s="12">
        <f t="shared" ref="I26" si="49">IF(I24-I25&gt;0,I24-I25,"")</f>
        <v>5</v>
      </c>
      <c r="J26" s="12">
        <f t="shared" ref="J26" si="50">IF(J24-J25&gt;0,J24-J25,"")</f>
        <v>5</v>
      </c>
      <c r="K26" s="12">
        <f t="shared" ref="K26" si="51">IF(K24-K25&gt;0,K24-K25,"")</f>
        <v>6</v>
      </c>
      <c r="L26" s="12">
        <f t="shared" ref="L26" si="52">IF(L24-L25&gt;0,L24-L25,"")</f>
        <v>4</v>
      </c>
      <c r="M26" s="12">
        <f t="shared" ref="M26" si="53">IF(M24-M25&gt;0,M24-M25,"")</f>
        <v>6</v>
      </c>
      <c r="N26" s="12">
        <f t="shared" ref="N26" si="54">IF(N24-N25&gt;0,N24-N25,"")</f>
        <v>7</v>
      </c>
      <c r="O26" s="12">
        <f t="shared" ref="O26" si="55">IF(O24-O25&gt;0,O24-O25,"")</f>
        <v>4</v>
      </c>
      <c r="P26" s="12">
        <f t="shared" ref="P26" si="56">IF(P24-P25&gt;0,P24-P25,"")</f>
        <v>8</v>
      </c>
      <c r="Q26" s="12">
        <f t="shared" ref="Q26" si="57">IF(Q24-Q25&gt;0,Q24-Q25,"")</f>
        <v>3</v>
      </c>
      <c r="R26" s="12">
        <f t="shared" ref="R26" si="58">IF(R24-R25&gt;0,R24-R25,"")</f>
        <v>2</v>
      </c>
      <c r="S26" s="12">
        <f t="shared" ref="S26" si="59">IF(S24-S25&gt;0,S24-S25,"")</f>
        <v>7</v>
      </c>
      <c r="T26" s="12">
        <f>IF(SUM(B26:S26)&gt;0,SUM(B26:S26),"")</f>
        <v>92</v>
      </c>
      <c r="U26" s="12"/>
      <c r="V26" s="15" t="s">
        <v>13</v>
      </c>
      <c r="W26" s="7" t="s">
        <v>47</v>
      </c>
      <c r="X26" t="s">
        <v>44</v>
      </c>
    </row>
    <row r="27" spans="1:25" ht="15.75" x14ac:dyDescent="0.25">
      <c r="A27" s="7" t="str">
        <f>CONCATENATE(A16, " Best Ball")</f>
        <v>Team 2 Best Ball</v>
      </c>
      <c r="B27" s="12">
        <f t="shared" ref="B27:S27" si="60">IF(OR(ISBLANK(B21), ISBLANK(B24)),"",MIN(B23,B26))</f>
        <v>6</v>
      </c>
      <c r="C27" s="12">
        <f t="shared" si="60"/>
        <v>4</v>
      </c>
      <c r="D27" s="12">
        <f t="shared" si="60"/>
        <v>2</v>
      </c>
      <c r="E27" s="12">
        <f t="shared" si="60"/>
        <v>3</v>
      </c>
      <c r="F27" s="12">
        <f t="shared" si="60"/>
        <v>5</v>
      </c>
      <c r="G27" s="12">
        <f t="shared" si="60"/>
        <v>3</v>
      </c>
      <c r="H27" s="12">
        <f t="shared" si="60"/>
        <v>5</v>
      </c>
      <c r="I27" s="12">
        <f t="shared" si="60"/>
        <v>4</v>
      </c>
      <c r="J27" s="12">
        <f t="shared" si="60"/>
        <v>5</v>
      </c>
      <c r="K27" s="12">
        <f t="shared" si="60"/>
        <v>5</v>
      </c>
      <c r="L27" s="12">
        <f t="shared" si="60"/>
        <v>3</v>
      </c>
      <c r="M27" s="12">
        <f t="shared" si="60"/>
        <v>3</v>
      </c>
      <c r="N27" s="12">
        <f t="shared" si="60"/>
        <v>5</v>
      </c>
      <c r="O27" s="12">
        <f t="shared" si="60"/>
        <v>4</v>
      </c>
      <c r="P27" s="12">
        <f t="shared" si="60"/>
        <v>7</v>
      </c>
      <c r="Q27" s="12">
        <f t="shared" si="60"/>
        <v>3</v>
      </c>
      <c r="R27" s="12">
        <f t="shared" si="60"/>
        <v>2</v>
      </c>
      <c r="S27" s="12">
        <f t="shared" si="60"/>
        <v>7</v>
      </c>
      <c r="T27" s="12">
        <f>IF(SUM(B27:S27)&gt;0,SUM(B27:S27),"")</f>
        <v>76</v>
      </c>
      <c r="U27" s="12">
        <f>IF(SUM(B27:S27)&gt;0,SUM(B27:S27),"")</f>
        <v>76</v>
      </c>
      <c r="V27" s="16">
        <f>_xlfn.RANK.EQ(U27,U:U,1)</f>
        <v>4</v>
      </c>
      <c r="W27" s="7" t="str">
        <f>IF(COUNTIF(V:V,V27)&gt;1,CONCATENATE("T",V27),TEXT(V27,"0"))</f>
        <v>4</v>
      </c>
      <c r="X27" s="14" t="str">
        <f ca="1">IF(ISNA(VLOOKUP(V27,PlacePayouts,1,FALSE)),"",AVERAGE(OFFSET(PlacePayouts,VLOOKUP(V27,PlacePayouts,1,FALSE)-1,1,COUNTIF(V:V,V27)))*Kitty)</f>
        <v/>
      </c>
      <c r="Y27" t="str">
        <f ca="1">IF(ISNA(VLOOKUP(V27,'Course &amp; Tourney'!$A$15:$B$16,1,FALSE)),"",SUM(OFFSET('Course &amp; Tourney'!$A$15,VLOOKUP(V27,'Course &amp; Tourney'!$A$15:$B$16,1,FALSE)-1,1,COUNTIF(V:V,V27))))</f>
        <v/>
      </c>
    </row>
    <row r="28" spans="1:25" ht="15.75" customHeight="1" x14ac:dyDescent="0.25">
      <c r="A28" s="7"/>
      <c r="B28" s="12"/>
      <c r="C28" s="13" t="s">
        <v>26</v>
      </c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7"/>
      <c r="U28" s="7"/>
      <c r="V28" s="15"/>
      <c r="W28" s="7"/>
    </row>
    <row r="29" spans="1:25" ht="15.75" customHeight="1" x14ac:dyDescent="0.25">
      <c r="A29" s="7" t="s">
        <v>5</v>
      </c>
      <c r="B29" s="7" t="s">
        <v>2</v>
      </c>
      <c r="C29" s="8" t="s">
        <v>43</v>
      </c>
      <c r="D29" s="9" t="s">
        <v>39</v>
      </c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15"/>
      <c r="W29" s="7"/>
    </row>
    <row r="30" spans="1:25" ht="15.75" x14ac:dyDescent="0.25">
      <c r="A30" s="7" t="str" cm="1">
        <f t="array" ref="A30">INDEX(PlayerNames,SUMPRODUCT((PlayerTeamNo=VALUE(RIGHT(A29,1)))*(PlayerPlayerNo=1)*ROW(PlayerNames))-1)</f>
        <v>Todd Hubbard</v>
      </c>
      <c r="B30" s="7" cm="1">
        <f t="array" ref="B30">MIN(INDEX(PlayerHandicaps,SUMPRODUCT((PlayerTeamNo=VALUE(RIGHT(A29,1)))*(PlayerPlayerNo=1)*ROW(PlayerHandicaps))-1),36)</f>
        <v>36</v>
      </c>
      <c r="C30" s="7" cm="1">
        <f t="array" ref="C30">IF(INDEX(PlayerGender,SUMPRODUCT((PlayerTeamNo=VALUE(RIGHT(A29,1)))*(PlayerPlayerNo=1)*ROW(PlayerGender))-1)="M",ROUND((B30*('Course &amp; Tourney'!$B$3/113))+('Course &amp; Tourney'!$B$4-'Course &amp; Tourney'!$B$5),0),ROUND((B30*('Course &amp; Tourney'!$B$7/113))+('Course &amp; Tourney'!$B$8-'Course &amp; Tourney'!$B$9),0))</f>
        <v>36</v>
      </c>
      <c r="D30" s="7">
        <f>ROUND(C30*'Course &amp; Tourney'!$B$10,0)</f>
        <v>32</v>
      </c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15"/>
      <c r="W30" s="7"/>
    </row>
    <row r="31" spans="1:25" ht="15.75" x14ac:dyDescent="0.25">
      <c r="A31" s="7" t="str" cm="1">
        <f t="array" ref="A31">INDEX(PlayerNames,SUMPRODUCT((PlayerTeamNo=VALUE(RIGHT(A29,1)))*(PlayerPlayerNo=2)*ROW(PlayerNames))-1)</f>
        <v>Curt Balcerzak</v>
      </c>
      <c r="B31" s="7" cm="1">
        <f t="array" ref="B31">MIN(INDEX(PlayerHandicaps,SUMPRODUCT((PlayerTeamNo=VALUE(RIGHT(A29,1)))*(PlayerPlayerNo=2)*ROW(PlayerHandicaps))-1),36)</f>
        <v>11.9</v>
      </c>
      <c r="C31" s="7" cm="1">
        <f t="array" ref="C31">IF(INDEX(PlayerGender,SUMPRODUCT((PlayerTeamNo=VALUE(RIGHT(A29,1)))*(PlayerPlayerNo=2)*ROW(PlayerGender))-1)="M",ROUND((B31*('Course &amp; Tourney'!$B$3/113))+('Course &amp; Tourney'!$B$4-'Course &amp; Tourney'!$B$5),0),ROUND((B31*('Course &amp; Tourney'!$B$7/113))+('Course &amp; Tourney'!$B$8-'Course &amp; Tourney'!$B$9),0))</f>
        <v>11</v>
      </c>
      <c r="D31" s="7">
        <f>ROUND(C31*'Course &amp; Tourney'!$B$10,0)</f>
        <v>10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15"/>
      <c r="W31" s="7"/>
    </row>
    <row r="32" spans="1:25" ht="15.75" x14ac:dyDescent="0.25">
      <c r="A32" s="7" t="s">
        <v>3</v>
      </c>
      <c r="B32" s="10">
        <v>1</v>
      </c>
      <c r="C32" s="10">
        <v>2</v>
      </c>
      <c r="D32" s="10">
        <v>3</v>
      </c>
      <c r="E32" s="10">
        <v>4</v>
      </c>
      <c r="F32" s="10">
        <v>5</v>
      </c>
      <c r="G32" s="10">
        <v>6</v>
      </c>
      <c r="H32" s="10">
        <v>7</v>
      </c>
      <c r="I32" s="10">
        <v>8</v>
      </c>
      <c r="J32" s="10">
        <v>9</v>
      </c>
      <c r="K32" s="10">
        <v>10</v>
      </c>
      <c r="L32" s="10">
        <v>11</v>
      </c>
      <c r="M32" s="10">
        <v>12</v>
      </c>
      <c r="N32" s="10">
        <v>13</v>
      </c>
      <c r="O32" s="10">
        <v>14</v>
      </c>
      <c r="P32" s="10">
        <v>15</v>
      </c>
      <c r="Q32" s="10">
        <v>16</v>
      </c>
      <c r="R32" s="10">
        <v>17</v>
      </c>
      <c r="S32" s="10">
        <v>18</v>
      </c>
      <c r="T32" s="7"/>
      <c r="U32" s="7"/>
      <c r="V32" s="15"/>
      <c r="W32" s="7"/>
    </row>
    <row r="33" spans="1:25" ht="15.75" x14ac:dyDescent="0.25">
      <c r="A33" s="7" t="s">
        <v>1</v>
      </c>
      <c r="B33" s="11">
        <v>3</v>
      </c>
      <c r="C33" s="11">
        <v>17</v>
      </c>
      <c r="D33" s="11">
        <v>13</v>
      </c>
      <c r="E33" s="11">
        <v>1</v>
      </c>
      <c r="F33" s="11">
        <v>11</v>
      </c>
      <c r="G33" s="11">
        <v>15</v>
      </c>
      <c r="H33" s="11">
        <v>7</v>
      </c>
      <c r="I33" s="11">
        <v>5</v>
      </c>
      <c r="J33" s="11">
        <v>9</v>
      </c>
      <c r="K33" s="11">
        <v>12</v>
      </c>
      <c r="L33" s="11">
        <v>18</v>
      </c>
      <c r="M33" s="11">
        <v>14</v>
      </c>
      <c r="N33" s="11">
        <v>2</v>
      </c>
      <c r="O33" s="11">
        <v>16</v>
      </c>
      <c r="P33" s="11">
        <v>10</v>
      </c>
      <c r="Q33" s="11">
        <v>4</v>
      </c>
      <c r="R33" s="11">
        <v>6</v>
      </c>
      <c r="S33" s="11">
        <v>8</v>
      </c>
      <c r="T33" s="7" t="s">
        <v>14</v>
      </c>
      <c r="U33" s="7"/>
      <c r="V33" s="15"/>
      <c r="W33" s="7"/>
    </row>
    <row r="34" spans="1:25" ht="15.75" x14ac:dyDescent="0.25">
      <c r="A34" s="7" t="str">
        <f>CONCATENATE(A30, " Gross")</f>
        <v>Todd Hubbard Gross</v>
      </c>
      <c r="B34" s="12">
        <v>7</v>
      </c>
      <c r="C34" s="12">
        <v>5</v>
      </c>
      <c r="D34" s="12">
        <v>6</v>
      </c>
      <c r="E34" s="12">
        <v>7</v>
      </c>
      <c r="F34" s="12">
        <v>8</v>
      </c>
      <c r="G34" s="12">
        <v>5</v>
      </c>
      <c r="H34" s="12">
        <v>8</v>
      </c>
      <c r="I34" s="12">
        <v>8</v>
      </c>
      <c r="J34" s="12">
        <v>7</v>
      </c>
      <c r="K34" s="12">
        <v>8</v>
      </c>
      <c r="L34" s="12">
        <v>3</v>
      </c>
      <c r="M34" s="12">
        <v>8</v>
      </c>
      <c r="N34" s="12">
        <v>10</v>
      </c>
      <c r="O34" s="12">
        <v>8</v>
      </c>
      <c r="P34" s="12">
        <v>6</v>
      </c>
      <c r="Q34" s="12">
        <v>7</v>
      </c>
      <c r="R34" s="12">
        <v>8</v>
      </c>
      <c r="S34" s="12">
        <v>7</v>
      </c>
      <c r="T34" s="12">
        <f>IF(SUM(B34:S34)&gt;0,SUM(B34:S34),"")</f>
        <v>126</v>
      </c>
      <c r="U34" s="12"/>
      <c r="V34" s="15"/>
      <c r="W34" s="7"/>
    </row>
    <row r="35" spans="1:25" ht="15.75" x14ac:dyDescent="0.25">
      <c r="A35" s="7" t="str">
        <f>CONCATENATE(A30, " Handicap Strokes")</f>
        <v>Todd Hubbard Handicap Strokes</v>
      </c>
      <c r="B35" s="12">
        <f>ROUNDDOWN($D30/18,0)+IF(MOD($D30,18)&gt;=B33,1,0)</f>
        <v>2</v>
      </c>
      <c r="C35" s="12">
        <f t="shared" ref="C35:S35" si="61">ROUNDDOWN($D30/18,0)+IF(MOD($D30,18)&gt;=C33,1,0)</f>
        <v>1</v>
      </c>
      <c r="D35" s="12">
        <f t="shared" si="61"/>
        <v>2</v>
      </c>
      <c r="E35" s="12">
        <f t="shared" si="61"/>
        <v>2</v>
      </c>
      <c r="F35" s="12">
        <f t="shared" si="61"/>
        <v>2</v>
      </c>
      <c r="G35" s="12">
        <f t="shared" si="61"/>
        <v>1</v>
      </c>
      <c r="H35" s="12">
        <f t="shared" si="61"/>
        <v>2</v>
      </c>
      <c r="I35" s="12">
        <f t="shared" si="61"/>
        <v>2</v>
      </c>
      <c r="J35" s="12">
        <f t="shared" si="61"/>
        <v>2</v>
      </c>
      <c r="K35" s="12">
        <f t="shared" si="61"/>
        <v>2</v>
      </c>
      <c r="L35" s="12">
        <f t="shared" si="61"/>
        <v>1</v>
      </c>
      <c r="M35" s="12">
        <f t="shared" si="61"/>
        <v>2</v>
      </c>
      <c r="N35" s="12">
        <f t="shared" si="61"/>
        <v>2</v>
      </c>
      <c r="O35" s="12">
        <f t="shared" si="61"/>
        <v>1</v>
      </c>
      <c r="P35" s="12">
        <f t="shared" si="61"/>
        <v>2</v>
      </c>
      <c r="Q35" s="12">
        <f t="shared" si="61"/>
        <v>2</v>
      </c>
      <c r="R35" s="12">
        <f t="shared" si="61"/>
        <v>2</v>
      </c>
      <c r="S35" s="12">
        <f t="shared" si="61"/>
        <v>2</v>
      </c>
      <c r="T35" s="12">
        <f>SUM(B35:S35)</f>
        <v>32</v>
      </c>
      <c r="U35" s="12"/>
      <c r="V35" s="15"/>
      <c r="W35" s="7"/>
    </row>
    <row r="36" spans="1:25" ht="15.75" x14ac:dyDescent="0.25">
      <c r="A36" s="7" t="str">
        <f>CONCATENATE(A30, " Net (Gross - HCP)")</f>
        <v>Todd Hubbard Net (Gross - HCP)</v>
      </c>
      <c r="B36" s="12">
        <f t="shared" ref="B36" si="62">IF(B34-B35&gt;0,B34-B35,"")</f>
        <v>5</v>
      </c>
      <c r="C36" s="12">
        <f t="shared" ref="C36" si="63">IF(C34-C35&gt;0,C34-C35,"")</f>
        <v>4</v>
      </c>
      <c r="D36" s="12">
        <f t="shared" ref="D36" si="64">IF(D34-D35&gt;0,D34-D35,"")</f>
        <v>4</v>
      </c>
      <c r="E36" s="12">
        <f t="shared" ref="E36" si="65">IF(E34-E35&gt;0,E34-E35,"")</f>
        <v>5</v>
      </c>
      <c r="F36" s="12">
        <f t="shared" ref="F36" si="66">IF(F34-F35&gt;0,F34-F35,"")</f>
        <v>6</v>
      </c>
      <c r="G36" s="12">
        <f t="shared" ref="G36" si="67">IF(G34-G35&gt;0,G34-G35,"")</f>
        <v>4</v>
      </c>
      <c r="H36" s="12">
        <f t="shared" ref="H36" si="68">IF(H34-H35&gt;0,H34-H35,"")</f>
        <v>6</v>
      </c>
      <c r="I36" s="12">
        <f t="shared" ref="I36" si="69">IF(I34-I35&gt;0,I34-I35,"")</f>
        <v>6</v>
      </c>
      <c r="J36" s="12">
        <f t="shared" ref="J36" si="70">IF(J34-J35&gt;0,J34-J35,"")</f>
        <v>5</v>
      </c>
      <c r="K36" s="12">
        <f t="shared" ref="K36" si="71">IF(K34-K35&gt;0,K34-K35,"")</f>
        <v>6</v>
      </c>
      <c r="L36" s="12">
        <f t="shared" ref="L36" si="72">IF(L34-L35&gt;0,L34-L35,"")</f>
        <v>2</v>
      </c>
      <c r="M36" s="12">
        <f t="shared" ref="M36" si="73">IF(M34-M35&gt;0,M34-M35,"")</f>
        <v>6</v>
      </c>
      <c r="N36" s="12">
        <f t="shared" ref="N36" si="74">IF(N34-N35&gt;0,N34-N35,"")</f>
        <v>8</v>
      </c>
      <c r="O36" s="12">
        <f t="shared" ref="O36" si="75">IF(O34-O35&gt;0,O34-O35,"")</f>
        <v>7</v>
      </c>
      <c r="P36" s="12">
        <f t="shared" ref="P36" si="76">IF(P34-P35&gt;0,P34-P35,"")</f>
        <v>4</v>
      </c>
      <c r="Q36" s="12">
        <f t="shared" ref="Q36" si="77">IF(Q34-Q35&gt;0,Q34-Q35,"")</f>
        <v>5</v>
      </c>
      <c r="R36" s="12">
        <f t="shared" ref="R36" si="78">IF(R34-R35&gt;0,R34-R35,"")</f>
        <v>6</v>
      </c>
      <c r="S36" s="12">
        <f t="shared" ref="S36" si="79">IF(S34-S35&gt;0,S34-S35,"")</f>
        <v>5</v>
      </c>
      <c r="T36" s="12">
        <f>IF(SUM(B36:S36)&gt;0,SUM(B36:S36),"")</f>
        <v>94</v>
      </c>
      <c r="U36" s="12"/>
      <c r="V36" s="15"/>
      <c r="W36" s="7"/>
    </row>
    <row r="37" spans="1:25" ht="15.75" x14ac:dyDescent="0.25">
      <c r="A37" s="7" t="str">
        <f>CONCATENATE(A31, " Gross")</f>
        <v>Curt Balcerzak Gross</v>
      </c>
      <c r="B37" s="12">
        <v>6</v>
      </c>
      <c r="C37" s="12">
        <v>3</v>
      </c>
      <c r="D37" s="12">
        <v>5</v>
      </c>
      <c r="E37" s="12">
        <v>6</v>
      </c>
      <c r="F37" s="12">
        <v>6</v>
      </c>
      <c r="G37" s="12">
        <v>3</v>
      </c>
      <c r="H37" s="12">
        <v>6</v>
      </c>
      <c r="I37" s="12">
        <v>6</v>
      </c>
      <c r="J37" s="12">
        <v>4</v>
      </c>
      <c r="K37" s="12">
        <v>4</v>
      </c>
      <c r="L37" s="12">
        <v>6</v>
      </c>
      <c r="M37" s="12">
        <v>6</v>
      </c>
      <c r="N37" s="12">
        <v>7</v>
      </c>
      <c r="O37" s="12">
        <v>2</v>
      </c>
      <c r="P37" s="12">
        <v>6</v>
      </c>
      <c r="Q37" s="12">
        <v>6</v>
      </c>
      <c r="R37" s="12">
        <v>7</v>
      </c>
      <c r="S37" s="12">
        <v>8</v>
      </c>
      <c r="T37" s="12">
        <f>IF(SUM(B37:S37)&gt;0,SUM(B37:S37),"")</f>
        <v>97</v>
      </c>
      <c r="U37" s="12"/>
      <c r="V37" s="15"/>
      <c r="W37" s="7"/>
    </row>
    <row r="38" spans="1:25" ht="15.75" x14ac:dyDescent="0.25">
      <c r="A38" s="7" t="str">
        <f>CONCATENATE(A31, " Handicap Strokes")</f>
        <v>Curt Balcerzak Handicap Strokes</v>
      </c>
      <c r="B38" s="12">
        <f>ROUNDDOWN($D31/18,0)+IF(MOD($D31,18)&gt;=B33,1,0)</f>
        <v>1</v>
      </c>
      <c r="C38" s="12">
        <f t="shared" ref="C38:S38" si="80">ROUNDDOWN($D31/18,0)+IF(MOD($D31,18)&gt;=C33,1,0)</f>
        <v>0</v>
      </c>
      <c r="D38" s="12">
        <f t="shared" si="80"/>
        <v>0</v>
      </c>
      <c r="E38" s="12">
        <f t="shared" si="80"/>
        <v>1</v>
      </c>
      <c r="F38" s="12">
        <f t="shared" si="80"/>
        <v>0</v>
      </c>
      <c r="G38" s="12">
        <f t="shared" si="80"/>
        <v>0</v>
      </c>
      <c r="H38" s="12">
        <f t="shared" si="80"/>
        <v>1</v>
      </c>
      <c r="I38" s="12">
        <f t="shared" si="80"/>
        <v>1</v>
      </c>
      <c r="J38" s="12">
        <f t="shared" si="80"/>
        <v>1</v>
      </c>
      <c r="K38" s="12">
        <f t="shared" si="80"/>
        <v>0</v>
      </c>
      <c r="L38" s="12">
        <f t="shared" si="80"/>
        <v>0</v>
      </c>
      <c r="M38" s="12">
        <f t="shared" si="80"/>
        <v>0</v>
      </c>
      <c r="N38" s="12">
        <f t="shared" si="80"/>
        <v>1</v>
      </c>
      <c r="O38" s="12">
        <f t="shared" si="80"/>
        <v>0</v>
      </c>
      <c r="P38" s="12">
        <f t="shared" si="80"/>
        <v>1</v>
      </c>
      <c r="Q38" s="12">
        <f t="shared" si="80"/>
        <v>1</v>
      </c>
      <c r="R38" s="12">
        <f t="shared" si="80"/>
        <v>1</v>
      </c>
      <c r="S38" s="12">
        <f t="shared" si="80"/>
        <v>1</v>
      </c>
      <c r="T38" s="12">
        <f>SUM(B38:S38)</f>
        <v>10</v>
      </c>
      <c r="U38" s="12"/>
      <c r="V38" s="15"/>
      <c r="W38" s="7"/>
    </row>
    <row r="39" spans="1:25" ht="15.75" x14ac:dyDescent="0.25">
      <c r="A39" s="7" t="str">
        <f>CONCATENATE(A31, " Net (Gross - HCP)")</f>
        <v>Curt Balcerzak Net (Gross - HCP)</v>
      </c>
      <c r="B39" s="12">
        <f t="shared" ref="B39" si="81">IF(B37-B38&gt;0,B37-B38,"")</f>
        <v>5</v>
      </c>
      <c r="C39" s="12">
        <f t="shared" ref="C39" si="82">IF(C37-C38&gt;0,C37-C38,"")</f>
        <v>3</v>
      </c>
      <c r="D39" s="12">
        <f t="shared" ref="D39" si="83">IF(D37-D38&gt;0,D37-D38,"")</f>
        <v>5</v>
      </c>
      <c r="E39" s="12">
        <f t="shared" ref="E39" si="84">IF(E37-E38&gt;0,E37-E38,"")</f>
        <v>5</v>
      </c>
      <c r="F39" s="12">
        <f t="shared" ref="F39" si="85">IF(F37-F38&gt;0,F37-F38,"")</f>
        <v>6</v>
      </c>
      <c r="G39" s="12">
        <f t="shared" ref="G39" si="86">IF(G37-G38&gt;0,G37-G38,"")</f>
        <v>3</v>
      </c>
      <c r="H39" s="12">
        <f t="shared" ref="H39" si="87">IF(H37-H38&gt;0,H37-H38,"")</f>
        <v>5</v>
      </c>
      <c r="I39" s="12">
        <f t="shared" ref="I39" si="88">IF(I37-I38&gt;0,I37-I38,"")</f>
        <v>5</v>
      </c>
      <c r="J39" s="12">
        <f t="shared" ref="J39" si="89">IF(J37-J38&gt;0,J37-J38,"")</f>
        <v>3</v>
      </c>
      <c r="K39" s="12">
        <f t="shared" ref="K39" si="90">IF(K37-K38&gt;0,K37-K38,"")</f>
        <v>4</v>
      </c>
      <c r="L39" s="12">
        <f t="shared" ref="L39" si="91">IF(L37-L38&gt;0,L37-L38,"")</f>
        <v>6</v>
      </c>
      <c r="M39" s="12">
        <f t="shared" ref="M39" si="92">IF(M37-M38&gt;0,M37-M38,"")</f>
        <v>6</v>
      </c>
      <c r="N39" s="12">
        <f t="shared" ref="N39" si="93">IF(N37-N38&gt;0,N37-N38,"")</f>
        <v>6</v>
      </c>
      <c r="O39" s="12">
        <f t="shared" ref="O39" si="94">IF(O37-O38&gt;0,O37-O38,"")</f>
        <v>2</v>
      </c>
      <c r="P39" s="12">
        <f t="shared" ref="P39" si="95">IF(P37-P38&gt;0,P37-P38,"")</f>
        <v>5</v>
      </c>
      <c r="Q39" s="12">
        <f t="shared" ref="Q39" si="96">IF(Q37-Q38&gt;0,Q37-Q38,"")</f>
        <v>5</v>
      </c>
      <c r="R39" s="12">
        <f t="shared" ref="R39" si="97">IF(R37-R38&gt;0,R37-R38,"")</f>
        <v>6</v>
      </c>
      <c r="S39" s="12">
        <f t="shared" ref="S39" si="98">IF(S37-S38&gt;0,S37-S38,"")</f>
        <v>7</v>
      </c>
      <c r="T39" s="12">
        <f>IF(SUM(B39:S39)&gt;0,SUM(B39:S39),"")</f>
        <v>87</v>
      </c>
      <c r="U39" s="12"/>
      <c r="V39" s="15" t="s">
        <v>13</v>
      </c>
      <c r="W39" s="7" t="s">
        <v>47</v>
      </c>
      <c r="X39" t="s">
        <v>44</v>
      </c>
    </row>
    <row r="40" spans="1:25" ht="15.75" x14ac:dyDescent="0.25">
      <c r="A40" s="7" t="str">
        <f>CONCATENATE(A29, " Best Ball")</f>
        <v>Team 3 Best Ball</v>
      </c>
      <c r="B40" s="12">
        <f t="shared" ref="B40:S40" si="99">IF(OR(ISBLANK(B34), ISBLANK(B37)),"",MIN(B36,B39))</f>
        <v>5</v>
      </c>
      <c r="C40" s="12">
        <f t="shared" si="99"/>
        <v>3</v>
      </c>
      <c r="D40" s="12">
        <f t="shared" si="99"/>
        <v>4</v>
      </c>
      <c r="E40" s="12">
        <f t="shared" si="99"/>
        <v>5</v>
      </c>
      <c r="F40" s="12">
        <f t="shared" si="99"/>
        <v>6</v>
      </c>
      <c r="G40" s="12">
        <f t="shared" si="99"/>
        <v>3</v>
      </c>
      <c r="H40" s="12">
        <f t="shared" si="99"/>
        <v>5</v>
      </c>
      <c r="I40" s="12">
        <f t="shared" si="99"/>
        <v>5</v>
      </c>
      <c r="J40" s="12">
        <f t="shared" si="99"/>
        <v>3</v>
      </c>
      <c r="K40" s="12">
        <f t="shared" si="99"/>
        <v>4</v>
      </c>
      <c r="L40" s="12">
        <f t="shared" si="99"/>
        <v>2</v>
      </c>
      <c r="M40" s="12">
        <f t="shared" si="99"/>
        <v>6</v>
      </c>
      <c r="N40" s="12">
        <f t="shared" si="99"/>
        <v>6</v>
      </c>
      <c r="O40" s="12">
        <f t="shared" si="99"/>
        <v>2</v>
      </c>
      <c r="P40" s="12">
        <f t="shared" si="99"/>
        <v>4</v>
      </c>
      <c r="Q40" s="12">
        <f t="shared" si="99"/>
        <v>5</v>
      </c>
      <c r="R40" s="12">
        <f t="shared" si="99"/>
        <v>6</v>
      </c>
      <c r="S40" s="12">
        <f t="shared" si="99"/>
        <v>5</v>
      </c>
      <c r="T40" s="12">
        <f>IF(SUM(B40:S40)&gt;0,SUM(B40:S40),"")</f>
        <v>79</v>
      </c>
      <c r="U40" s="12">
        <f>IF(SUM(B40:S40)&gt;0,SUM(B40:S40),"")</f>
        <v>79</v>
      </c>
      <c r="V40" s="16">
        <f>_xlfn.RANK.EQ(U40,U:U,1)</f>
        <v>5</v>
      </c>
      <c r="W40" s="7" t="str">
        <f>IF(COUNTIF(V:V,V40)&gt;1,CONCATENATE("T",V40),TEXT(V40,"0"))</f>
        <v>5</v>
      </c>
      <c r="X40" s="14" t="str">
        <f ca="1">IF(ISNA(VLOOKUP(V40,PlacePayouts,1,FALSE)),"",AVERAGE(OFFSET(PlacePayouts,VLOOKUP(V40,PlacePayouts,1,FALSE)-1,1,COUNTIF(V:V,V40)))*Kitty)</f>
        <v/>
      </c>
      <c r="Y40" t="str">
        <f ca="1">IF(ISNA(VLOOKUP(V40,'Course &amp; Tourney'!$A$15:$B$16,1,FALSE)),"",SUM(OFFSET('Course &amp; Tourney'!$A$15,VLOOKUP(V40,'Course &amp; Tourney'!$A$15:$B$16,1,FALSE)-1,1,COUNTIF(V:V,V40))))</f>
        <v/>
      </c>
    </row>
    <row r="41" spans="1:25" ht="15.75" customHeight="1" x14ac:dyDescent="0.25">
      <c r="A41" s="7"/>
      <c r="B41" s="12"/>
      <c r="C41" s="13" t="s">
        <v>26</v>
      </c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7"/>
      <c r="U41" s="7"/>
      <c r="V41" s="15"/>
      <c r="W41" s="7"/>
    </row>
    <row r="42" spans="1:25" ht="15.75" customHeight="1" x14ac:dyDescent="0.25">
      <c r="A42" s="7" t="s">
        <v>6</v>
      </c>
      <c r="B42" s="7" t="s">
        <v>2</v>
      </c>
      <c r="C42" s="8" t="s">
        <v>43</v>
      </c>
      <c r="D42" s="9" t="s">
        <v>39</v>
      </c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15"/>
      <c r="W42" s="7"/>
    </row>
    <row r="43" spans="1:25" ht="15.75" x14ac:dyDescent="0.25">
      <c r="A43" s="7" t="str" cm="1">
        <f t="array" ref="A43">INDEX(PlayerNames,SUMPRODUCT((PlayerTeamNo=VALUE(RIGHT(A42,1)))*(PlayerPlayerNo=1)*ROW(PlayerNames))-1)</f>
        <v>Marcus Fast</v>
      </c>
      <c r="B43" s="7" cm="1">
        <f t="array" ref="B43">MIN(INDEX(PlayerHandicaps,SUMPRODUCT((PlayerTeamNo=VALUE(RIGHT(A42,1)))*(PlayerPlayerNo=1)*ROW(PlayerHandicaps))-1),36)</f>
        <v>36</v>
      </c>
      <c r="C43" s="7" cm="1">
        <f t="array" ref="C43">IF(INDEX(PlayerGender,SUMPRODUCT((PlayerTeamNo=VALUE(RIGHT(A42,1)))*(PlayerPlayerNo=1)*ROW(PlayerGender))-1)="M",ROUND((B43*('Course &amp; Tourney'!$B$3/113))+('Course &amp; Tourney'!$B$4-'Course &amp; Tourney'!$B$5),0),ROUND((B43*('Course &amp; Tourney'!$B$7/113))+('Course &amp; Tourney'!$B$8-'Course &amp; Tourney'!$B$9),0))</f>
        <v>36</v>
      </c>
      <c r="D43" s="7">
        <f>ROUND(C43*'Course &amp; Tourney'!$B$10,0)</f>
        <v>32</v>
      </c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15"/>
      <c r="W43" s="7"/>
    </row>
    <row r="44" spans="1:25" ht="15.75" x14ac:dyDescent="0.25">
      <c r="A44" s="7" t="str" cm="1">
        <f t="array" ref="A44">INDEX(PlayerNames,SUMPRODUCT((PlayerTeamNo=VALUE(RIGHT(A42,1)))*(PlayerPlayerNo=2)*ROW(PlayerNames))-1)</f>
        <v>Bill Lookingbill</v>
      </c>
      <c r="B44" s="7" cm="1">
        <f t="array" ref="B44">MIN(INDEX(PlayerHandicaps,SUMPRODUCT((PlayerTeamNo=VALUE(RIGHT(A42,1)))*(PlayerPlayerNo=2)*ROW(PlayerHandicaps))-1),36)</f>
        <v>36</v>
      </c>
      <c r="C44" s="7" cm="1">
        <f t="array" ref="C44">IF(INDEX(PlayerGender,SUMPRODUCT((PlayerTeamNo=VALUE(RIGHT(A42,1)))*(PlayerPlayerNo=2)*ROW(PlayerGender))-1)="M",ROUND((B44*('Course &amp; Tourney'!$B$3/113))+('Course &amp; Tourney'!$B$4-'Course &amp; Tourney'!$B$5),0),ROUND((B44*('Course &amp; Tourney'!$B$7/113))+('Course &amp; Tourney'!$B$8-'Course &amp; Tourney'!$B$9),0))</f>
        <v>36</v>
      </c>
      <c r="D44" s="7">
        <f>ROUND(C44*'Course &amp; Tourney'!$B$10,0)</f>
        <v>32</v>
      </c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15"/>
      <c r="W44" s="7"/>
    </row>
    <row r="45" spans="1:25" ht="15.75" x14ac:dyDescent="0.25">
      <c r="A45" s="7" t="s">
        <v>3</v>
      </c>
      <c r="B45" s="10">
        <v>1</v>
      </c>
      <c r="C45" s="10">
        <v>2</v>
      </c>
      <c r="D45" s="10">
        <v>3</v>
      </c>
      <c r="E45" s="10">
        <v>4</v>
      </c>
      <c r="F45" s="10">
        <v>5</v>
      </c>
      <c r="G45" s="10">
        <v>6</v>
      </c>
      <c r="H45" s="10">
        <v>7</v>
      </c>
      <c r="I45" s="10">
        <v>8</v>
      </c>
      <c r="J45" s="10">
        <v>9</v>
      </c>
      <c r="K45" s="10">
        <v>10</v>
      </c>
      <c r="L45" s="10">
        <v>11</v>
      </c>
      <c r="M45" s="10">
        <v>12</v>
      </c>
      <c r="N45" s="10">
        <v>13</v>
      </c>
      <c r="O45" s="10">
        <v>14</v>
      </c>
      <c r="P45" s="10">
        <v>15</v>
      </c>
      <c r="Q45" s="10">
        <v>16</v>
      </c>
      <c r="R45" s="10">
        <v>17</v>
      </c>
      <c r="S45" s="10">
        <v>18</v>
      </c>
      <c r="T45" s="7"/>
      <c r="U45" s="7"/>
      <c r="V45" s="15"/>
      <c r="W45" s="7"/>
    </row>
    <row r="46" spans="1:25" ht="15.75" x14ac:dyDescent="0.25">
      <c r="A46" s="7" t="s">
        <v>1</v>
      </c>
      <c r="B46" s="11">
        <v>3</v>
      </c>
      <c r="C46" s="11">
        <v>17</v>
      </c>
      <c r="D46" s="11">
        <v>13</v>
      </c>
      <c r="E46" s="11">
        <v>1</v>
      </c>
      <c r="F46" s="11">
        <v>11</v>
      </c>
      <c r="G46" s="11">
        <v>15</v>
      </c>
      <c r="H46" s="11">
        <v>7</v>
      </c>
      <c r="I46" s="11">
        <v>5</v>
      </c>
      <c r="J46" s="11">
        <v>9</v>
      </c>
      <c r="K46" s="11">
        <v>12</v>
      </c>
      <c r="L46" s="11">
        <v>18</v>
      </c>
      <c r="M46" s="11">
        <v>14</v>
      </c>
      <c r="N46" s="11">
        <v>2</v>
      </c>
      <c r="O46" s="11">
        <v>16</v>
      </c>
      <c r="P46" s="11">
        <v>10</v>
      </c>
      <c r="Q46" s="11">
        <v>4</v>
      </c>
      <c r="R46" s="11">
        <v>6</v>
      </c>
      <c r="S46" s="11">
        <v>8</v>
      </c>
      <c r="T46" s="7" t="s">
        <v>14</v>
      </c>
      <c r="U46" s="7"/>
      <c r="V46" s="15"/>
      <c r="W46" s="7"/>
    </row>
    <row r="47" spans="1:25" ht="15.75" x14ac:dyDescent="0.25">
      <c r="A47" s="7" t="str">
        <f>CONCATENATE(A43, " Gross")</f>
        <v>Marcus Fast Gross</v>
      </c>
      <c r="B47" s="12">
        <v>6</v>
      </c>
      <c r="C47" s="12">
        <v>6</v>
      </c>
      <c r="D47" s="12">
        <v>7</v>
      </c>
      <c r="E47" s="12">
        <v>8</v>
      </c>
      <c r="F47" s="12">
        <v>6</v>
      </c>
      <c r="G47" s="12">
        <v>5</v>
      </c>
      <c r="H47" s="12">
        <v>5</v>
      </c>
      <c r="I47" s="12">
        <v>5</v>
      </c>
      <c r="J47" s="12">
        <v>8</v>
      </c>
      <c r="K47" s="12">
        <v>6</v>
      </c>
      <c r="L47" s="12">
        <v>5</v>
      </c>
      <c r="M47" s="12">
        <v>8</v>
      </c>
      <c r="N47" s="12">
        <v>7</v>
      </c>
      <c r="O47" s="12">
        <v>4</v>
      </c>
      <c r="P47" s="12">
        <v>4</v>
      </c>
      <c r="Q47" s="12">
        <v>5</v>
      </c>
      <c r="R47" s="12">
        <v>8</v>
      </c>
      <c r="S47" s="12">
        <v>8</v>
      </c>
      <c r="T47" s="12">
        <f>IF(SUM(B47:S47)&gt;0,SUM(B47:S47),"")</f>
        <v>111</v>
      </c>
      <c r="U47" s="12"/>
      <c r="V47" s="15"/>
      <c r="W47" s="7"/>
    </row>
    <row r="48" spans="1:25" ht="15.75" x14ac:dyDescent="0.25">
      <c r="A48" s="7" t="str">
        <f>CONCATENATE(A43, " Handicap Strokes")</f>
        <v>Marcus Fast Handicap Strokes</v>
      </c>
      <c r="B48" s="12">
        <f>ROUNDDOWN($D43/18,0)+IF(MOD($D43,18)&gt;=B46,1,0)</f>
        <v>2</v>
      </c>
      <c r="C48" s="12">
        <f t="shared" ref="C48:S48" si="100">ROUNDDOWN($D43/18,0)+IF(MOD($D43,18)&gt;=C46,1,0)</f>
        <v>1</v>
      </c>
      <c r="D48" s="12">
        <f t="shared" si="100"/>
        <v>2</v>
      </c>
      <c r="E48" s="12">
        <f t="shared" si="100"/>
        <v>2</v>
      </c>
      <c r="F48" s="12">
        <f t="shared" si="100"/>
        <v>2</v>
      </c>
      <c r="G48" s="12">
        <f t="shared" si="100"/>
        <v>1</v>
      </c>
      <c r="H48" s="12">
        <f t="shared" si="100"/>
        <v>2</v>
      </c>
      <c r="I48" s="12">
        <f t="shared" si="100"/>
        <v>2</v>
      </c>
      <c r="J48" s="12">
        <f t="shared" si="100"/>
        <v>2</v>
      </c>
      <c r="K48" s="12">
        <f t="shared" si="100"/>
        <v>2</v>
      </c>
      <c r="L48" s="12">
        <f t="shared" si="100"/>
        <v>1</v>
      </c>
      <c r="M48" s="12">
        <f t="shared" si="100"/>
        <v>2</v>
      </c>
      <c r="N48" s="12">
        <f t="shared" si="100"/>
        <v>2</v>
      </c>
      <c r="O48" s="12">
        <f t="shared" si="100"/>
        <v>1</v>
      </c>
      <c r="P48" s="12">
        <f t="shared" si="100"/>
        <v>2</v>
      </c>
      <c r="Q48" s="12">
        <f t="shared" si="100"/>
        <v>2</v>
      </c>
      <c r="R48" s="12">
        <f t="shared" si="100"/>
        <v>2</v>
      </c>
      <c r="S48" s="12">
        <f t="shared" si="100"/>
        <v>2</v>
      </c>
      <c r="T48" s="12">
        <f>SUM(B48:S48)</f>
        <v>32</v>
      </c>
      <c r="U48" s="12"/>
      <c r="V48" s="15"/>
      <c r="W48" s="7"/>
    </row>
    <row r="49" spans="1:24" ht="15.75" x14ac:dyDescent="0.25">
      <c r="A49" s="7" t="str">
        <f>CONCATENATE(A43, " Net (Gross - HCP)")</f>
        <v>Marcus Fast Net (Gross - HCP)</v>
      </c>
      <c r="B49" s="12">
        <f t="shared" ref="B49" si="101">IF(B47-B48&gt;0,B47-B48,"")</f>
        <v>4</v>
      </c>
      <c r="C49" s="12">
        <f t="shared" ref="C49" si="102">IF(C47-C48&gt;0,C47-C48,"")</f>
        <v>5</v>
      </c>
      <c r="D49" s="12">
        <f t="shared" ref="D49" si="103">IF(D47-D48&gt;0,D47-D48,"")</f>
        <v>5</v>
      </c>
      <c r="E49" s="12">
        <f t="shared" ref="E49" si="104">IF(E47-E48&gt;0,E47-E48,"")</f>
        <v>6</v>
      </c>
      <c r="F49" s="12">
        <f t="shared" ref="F49" si="105">IF(F47-F48&gt;0,F47-F48,"")</f>
        <v>4</v>
      </c>
      <c r="G49" s="12">
        <f t="shared" ref="G49" si="106">IF(G47-G48&gt;0,G47-G48,"")</f>
        <v>4</v>
      </c>
      <c r="H49" s="12">
        <f t="shared" ref="H49" si="107">IF(H47-H48&gt;0,H47-H48,"")</f>
        <v>3</v>
      </c>
      <c r="I49" s="12">
        <f t="shared" ref="I49" si="108">IF(I47-I48&gt;0,I47-I48,"")</f>
        <v>3</v>
      </c>
      <c r="J49" s="12">
        <f t="shared" ref="J49" si="109">IF(J47-J48&gt;0,J47-J48,"")</f>
        <v>6</v>
      </c>
      <c r="K49" s="12">
        <f t="shared" ref="K49" si="110">IF(K47-K48&gt;0,K47-K48,"")</f>
        <v>4</v>
      </c>
      <c r="L49" s="12">
        <f t="shared" ref="L49" si="111">IF(L47-L48&gt;0,L47-L48,"")</f>
        <v>4</v>
      </c>
      <c r="M49" s="12">
        <f t="shared" ref="M49" si="112">IF(M47-M48&gt;0,M47-M48,"")</f>
        <v>6</v>
      </c>
      <c r="N49" s="12">
        <f t="shared" ref="N49" si="113">IF(N47-N48&gt;0,N47-N48,"")</f>
        <v>5</v>
      </c>
      <c r="O49" s="12">
        <f t="shared" ref="O49" si="114">IF(O47-O48&gt;0,O47-O48,"")</f>
        <v>3</v>
      </c>
      <c r="P49" s="12">
        <f t="shared" ref="P49" si="115">IF(P47-P48&gt;0,P47-P48,"")</f>
        <v>2</v>
      </c>
      <c r="Q49" s="12">
        <f t="shared" ref="Q49" si="116">IF(Q47-Q48&gt;0,Q47-Q48,"")</f>
        <v>3</v>
      </c>
      <c r="R49" s="12">
        <f t="shared" ref="R49" si="117">IF(R47-R48&gt;0,R47-R48,"")</f>
        <v>6</v>
      </c>
      <c r="S49" s="12">
        <f t="shared" ref="S49" si="118">IF(S47-S48&gt;0,S47-S48,"")</f>
        <v>6</v>
      </c>
      <c r="T49" s="12">
        <f>IF(SUM(B49:S49)&gt;0,SUM(B49:S49),"")</f>
        <v>79</v>
      </c>
      <c r="U49" s="12"/>
      <c r="V49" s="15"/>
      <c r="W49" s="7"/>
    </row>
    <row r="50" spans="1:24" ht="15.75" x14ac:dyDescent="0.25">
      <c r="A50" s="7" t="str">
        <f>CONCATENATE(A44, " Gross")</f>
        <v>Bill Lookingbill Gross</v>
      </c>
      <c r="B50" s="12">
        <v>7</v>
      </c>
      <c r="C50" s="12">
        <v>4</v>
      </c>
      <c r="D50" s="12">
        <v>8</v>
      </c>
      <c r="E50" s="12">
        <v>10</v>
      </c>
      <c r="F50" s="12">
        <v>6</v>
      </c>
      <c r="G50" s="12">
        <v>5</v>
      </c>
      <c r="H50" s="12">
        <v>8</v>
      </c>
      <c r="I50" s="12">
        <v>6</v>
      </c>
      <c r="J50" s="12">
        <v>10</v>
      </c>
      <c r="K50" s="12">
        <v>9</v>
      </c>
      <c r="L50" s="12">
        <v>5</v>
      </c>
      <c r="M50" s="12">
        <v>4</v>
      </c>
      <c r="N50" s="12">
        <v>7</v>
      </c>
      <c r="O50" s="12">
        <v>4</v>
      </c>
      <c r="P50" s="12">
        <v>9</v>
      </c>
      <c r="Q50" s="12">
        <v>8</v>
      </c>
      <c r="R50" s="12">
        <v>6</v>
      </c>
      <c r="S50" s="12">
        <v>7</v>
      </c>
      <c r="T50" s="12">
        <f>IF(SUM(B50:S50)&gt;0,SUM(B50:S50),"")</f>
        <v>123</v>
      </c>
      <c r="U50" s="12"/>
      <c r="V50" s="15"/>
      <c r="W50" s="7"/>
    </row>
    <row r="51" spans="1:24" ht="15.75" x14ac:dyDescent="0.25">
      <c r="A51" s="7" t="str">
        <f>CONCATENATE(A44, " Handicap Strokes")</f>
        <v>Bill Lookingbill Handicap Strokes</v>
      </c>
      <c r="B51" s="12">
        <f>ROUNDDOWN($D44/18,0)+IF(MOD($D44,18)&gt;=B46,1,0)</f>
        <v>2</v>
      </c>
      <c r="C51" s="12">
        <f t="shared" ref="C51:S51" si="119">ROUNDDOWN($D44/18,0)+IF(MOD($D44,18)&gt;=C46,1,0)</f>
        <v>1</v>
      </c>
      <c r="D51" s="12">
        <f t="shared" si="119"/>
        <v>2</v>
      </c>
      <c r="E51" s="12">
        <f t="shared" si="119"/>
        <v>2</v>
      </c>
      <c r="F51" s="12">
        <f t="shared" si="119"/>
        <v>2</v>
      </c>
      <c r="G51" s="12">
        <f t="shared" si="119"/>
        <v>1</v>
      </c>
      <c r="H51" s="12">
        <f t="shared" si="119"/>
        <v>2</v>
      </c>
      <c r="I51" s="12">
        <f t="shared" si="119"/>
        <v>2</v>
      </c>
      <c r="J51" s="12">
        <f t="shared" si="119"/>
        <v>2</v>
      </c>
      <c r="K51" s="12">
        <f t="shared" si="119"/>
        <v>2</v>
      </c>
      <c r="L51" s="12">
        <f t="shared" si="119"/>
        <v>1</v>
      </c>
      <c r="M51" s="12">
        <f t="shared" si="119"/>
        <v>2</v>
      </c>
      <c r="N51" s="12">
        <f t="shared" si="119"/>
        <v>2</v>
      </c>
      <c r="O51" s="12">
        <f t="shared" si="119"/>
        <v>1</v>
      </c>
      <c r="P51" s="12">
        <f t="shared" si="119"/>
        <v>2</v>
      </c>
      <c r="Q51" s="12">
        <f t="shared" si="119"/>
        <v>2</v>
      </c>
      <c r="R51" s="12">
        <f t="shared" si="119"/>
        <v>2</v>
      </c>
      <c r="S51" s="12">
        <f t="shared" si="119"/>
        <v>2</v>
      </c>
      <c r="T51" s="12">
        <f>SUM(B51:S51)</f>
        <v>32</v>
      </c>
      <c r="U51" s="12"/>
      <c r="V51" s="15"/>
      <c r="W51" s="7"/>
    </row>
    <row r="52" spans="1:24" ht="15.75" x14ac:dyDescent="0.25">
      <c r="A52" s="7" t="str">
        <f>CONCATENATE(A44, " Net (Gross - HCP)")</f>
        <v>Bill Lookingbill Net (Gross - HCP)</v>
      </c>
      <c r="B52" s="12">
        <f t="shared" ref="B52" si="120">IF(B50-B51&gt;0,B50-B51,"")</f>
        <v>5</v>
      </c>
      <c r="C52" s="12">
        <f t="shared" ref="C52" si="121">IF(C50-C51&gt;0,C50-C51,"")</f>
        <v>3</v>
      </c>
      <c r="D52" s="12">
        <f t="shared" ref="D52" si="122">IF(D50-D51&gt;0,D50-D51,"")</f>
        <v>6</v>
      </c>
      <c r="E52" s="12">
        <f t="shared" ref="E52" si="123">IF(E50-E51&gt;0,E50-E51,"")</f>
        <v>8</v>
      </c>
      <c r="F52" s="12">
        <f t="shared" ref="F52" si="124">IF(F50-F51&gt;0,F50-F51,"")</f>
        <v>4</v>
      </c>
      <c r="G52" s="12">
        <f t="shared" ref="G52" si="125">IF(G50-G51&gt;0,G50-G51,"")</f>
        <v>4</v>
      </c>
      <c r="H52" s="12">
        <f t="shared" ref="H52" si="126">IF(H50-H51&gt;0,H50-H51,"")</f>
        <v>6</v>
      </c>
      <c r="I52" s="12">
        <f t="shared" ref="I52" si="127">IF(I50-I51&gt;0,I50-I51,"")</f>
        <v>4</v>
      </c>
      <c r="J52" s="12">
        <f t="shared" ref="J52" si="128">IF(J50-J51&gt;0,J50-J51,"")</f>
        <v>8</v>
      </c>
      <c r="K52" s="12">
        <f t="shared" ref="K52" si="129">IF(K50-K51&gt;0,K50-K51,"")</f>
        <v>7</v>
      </c>
      <c r="L52" s="12">
        <f t="shared" ref="L52" si="130">IF(L50-L51&gt;0,L50-L51,"")</f>
        <v>4</v>
      </c>
      <c r="M52" s="12">
        <f t="shared" ref="M52" si="131">IF(M50-M51&gt;0,M50-M51,"")</f>
        <v>2</v>
      </c>
      <c r="N52" s="12">
        <f t="shared" ref="N52" si="132">IF(N50-N51&gt;0,N50-N51,"")</f>
        <v>5</v>
      </c>
      <c r="O52" s="12">
        <f t="shared" ref="O52" si="133">IF(O50-O51&gt;0,O50-O51,"")</f>
        <v>3</v>
      </c>
      <c r="P52" s="12">
        <f t="shared" ref="P52" si="134">IF(P50-P51&gt;0,P50-P51,"")</f>
        <v>7</v>
      </c>
      <c r="Q52" s="12">
        <f t="shared" ref="Q52" si="135">IF(Q50-Q51&gt;0,Q50-Q51,"")</f>
        <v>6</v>
      </c>
      <c r="R52" s="12">
        <f t="shared" ref="R52" si="136">IF(R50-R51&gt;0,R50-R51,"")</f>
        <v>4</v>
      </c>
      <c r="S52" s="12">
        <f t="shared" ref="S52" si="137">IF(S50-S51&gt;0,S50-S51,"")</f>
        <v>5</v>
      </c>
      <c r="T52" s="12">
        <f>IF(SUM(B52:S52)&gt;0,SUM(B52:S52),"")</f>
        <v>91</v>
      </c>
      <c r="U52" s="12"/>
      <c r="V52" s="15" t="s">
        <v>13</v>
      </c>
      <c r="W52" s="7" t="s">
        <v>47</v>
      </c>
      <c r="X52" t="s">
        <v>44</v>
      </c>
    </row>
    <row r="53" spans="1:24" ht="15.75" x14ac:dyDescent="0.25">
      <c r="A53" s="7" t="str">
        <f>CONCATENATE(A42, " Best Ball")</f>
        <v>Team 4 Best Ball</v>
      </c>
      <c r="B53" s="12">
        <f t="shared" ref="B53:S53" si="138">IF(OR(ISBLANK(B47), ISBLANK(B50)),"",MIN(B49,B52))</f>
        <v>4</v>
      </c>
      <c r="C53" s="12">
        <f t="shared" si="138"/>
        <v>3</v>
      </c>
      <c r="D53" s="12">
        <f t="shared" si="138"/>
        <v>5</v>
      </c>
      <c r="E53" s="12">
        <f t="shared" si="138"/>
        <v>6</v>
      </c>
      <c r="F53" s="12">
        <f t="shared" si="138"/>
        <v>4</v>
      </c>
      <c r="G53" s="12">
        <f t="shared" si="138"/>
        <v>4</v>
      </c>
      <c r="H53" s="12">
        <f t="shared" si="138"/>
        <v>3</v>
      </c>
      <c r="I53" s="12">
        <f t="shared" si="138"/>
        <v>3</v>
      </c>
      <c r="J53" s="12">
        <f t="shared" si="138"/>
        <v>6</v>
      </c>
      <c r="K53" s="12">
        <f t="shared" si="138"/>
        <v>4</v>
      </c>
      <c r="L53" s="12">
        <f t="shared" si="138"/>
        <v>4</v>
      </c>
      <c r="M53" s="12">
        <f t="shared" si="138"/>
        <v>2</v>
      </c>
      <c r="N53" s="12">
        <f t="shared" si="138"/>
        <v>5</v>
      </c>
      <c r="O53" s="12">
        <f t="shared" si="138"/>
        <v>3</v>
      </c>
      <c r="P53" s="12">
        <f t="shared" si="138"/>
        <v>2</v>
      </c>
      <c r="Q53" s="12">
        <f t="shared" si="138"/>
        <v>3</v>
      </c>
      <c r="R53" s="12">
        <f t="shared" si="138"/>
        <v>4</v>
      </c>
      <c r="S53" s="12">
        <f t="shared" si="138"/>
        <v>5</v>
      </c>
      <c r="T53" s="12">
        <f>IF(SUM(B53:S53)&gt;0,SUM(B53:S53),"")</f>
        <v>70</v>
      </c>
      <c r="U53" s="12">
        <f>IF(SUM(B53:S53)&gt;0,SUM(B53:S53),"")</f>
        <v>70</v>
      </c>
      <c r="V53" s="16">
        <f>_xlfn.RANK.EQ(U53,U:U,1)</f>
        <v>1</v>
      </c>
      <c r="W53" s="7" t="str">
        <f>IF(COUNTIF(V:V,V53)&gt;1,CONCATENATE("T",V53),TEXT(V53,"0"))</f>
        <v>T1</v>
      </c>
      <c r="X53" s="14">
        <f ca="1">IF(ISNA(VLOOKUP(V53,PlacePayouts,1,FALSE)),"",AVERAGE(OFFSET(PlacePayouts,VLOOKUP(V53,PlacePayouts,1,FALSE)-1,1,COUNTIF(V:V,V53)))*Kitty)</f>
        <v>60</v>
      </c>
    </row>
    <row r="54" spans="1:24" ht="15.75" customHeight="1" x14ac:dyDescent="0.25">
      <c r="A54" s="7"/>
      <c r="B54" s="12"/>
      <c r="C54" s="13" t="s">
        <v>26</v>
      </c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7"/>
      <c r="U54" s="7"/>
      <c r="V54" s="15"/>
      <c r="W54" s="7"/>
    </row>
    <row r="55" spans="1:24" ht="15.75" customHeight="1" x14ac:dyDescent="0.25">
      <c r="A55" s="7" t="s">
        <v>7</v>
      </c>
      <c r="B55" s="7" t="s">
        <v>2</v>
      </c>
      <c r="C55" s="8" t="s">
        <v>43</v>
      </c>
      <c r="D55" s="9" t="s">
        <v>39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15"/>
      <c r="W55" s="7"/>
    </row>
    <row r="56" spans="1:24" ht="15.75" x14ac:dyDescent="0.25">
      <c r="A56" s="7" t="str" cm="1">
        <f t="array" ref="A56">INDEX(PlayerNames,SUMPRODUCT((PlayerTeamNo=VALUE(RIGHT(A55,1)))*(PlayerPlayerNo=1)*ROW(PlayerNames))-1)</f>
        <v>Jerry Ohu</v>
      </c>
      <c r="B56" s="7" cm="1">
        <f t="array" ref="B56">MIN(INDEX(PlayerHandicaps,SUMPRODUCT((PlayerTeamNo=VALUE(RIGHT(A55,1)))*(PlayerPlayerNo=1)*ROW(PlayerHandicaps))-1),36)</f>
        <v>12.6</v>
      </c>
      <c r="C56" s="7" cm="1">
        <f t="array" ref="C56">IF(INDEX(PlayerGender,SUMPRODUCT((PlayerTeamNo=VALUE(RIGHT(A55,1)))*(PlayerPlayerNo=1)*ROW(PlayerGender))-1)="M",ROUND((B56*('Course &amp; Tourney'!$B$3/113))+('Course &amp; Tourney'!$B$4-'Course &amp; Tourney'!$B$5),0),ROUND((B56*('Course &amp; Tourney'!$B$7/113))+('Course &amp; Tourney'!$B$8-'Course &amp; Tourney'!$B$9),0))</f>
        <v>11</v>
      </c>
      <c r="D56" s="7">
        <f>ROUND(C56*'Course &amp; Tourney'!$B$10,0)</f>
        <v>10</v>
      </c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15"/>
      <c r="W56" s="7"/>
    </row>
    <row r="57" spans="1:24" ht="15.75" x14ac:dyDescent="0.25">
      <c r="A57" s="7" t="str" cm="1">
        <f t="array" ref="A57">INDEX(PlayerNames,SUMPRODUCT((PlayerTeamNo=VALUE(RIGHT(A55,1)))*(PlayerPlayerNo=2)*ROW(PlayerNames))-1)</f>
        <v>Rob Franco</v>
      </c>
      <c r="B57" s="7" cm="1">
        <f t="array" ref="B57">MIN(INDEX(PlayerHandicaps,SUMPRODUCT((PlayerTeamNo=VALUE(RIGHT(A55,1)))*(PlayerPlayerNo=2)*ROW(PlayerHandicaps))-1),36)</f>
        <v>12</v>
      </c>
      <c r="C57" s="7" cm="1">
        <f t="array" ref="C57">IF(INDEX(PlayerGender,SUMPRODUCT((PlayerTeamNo=VALUE(RIGHT(A55,1)))*(PlayerPlayerNo=2)*ROW(PlayerGender))-1)="M",ROUND((B57*('Course &amp; Tourney'!$B$3/113))+('Course &amp; Tourney'!$B$4-'Course &amp; Tourney'!$B$5),0),ROUND((B57*('Course &amp; Tourney'!$B$7/113))+('Course &amp; Tourney'!$B$8-'Course &amp; Tourney'!$B$9),0))</f>
        <v>11</v>
      </c>
      <c r="D57" s="7">
        <f>ROUND(C57*'Course &amp; Tourney'!$B$10,0)</f>
        <v>10</v>
      </c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15"/>
      <c r="W57" s="7"/>
    </row>
    <row r="58" spans="1:24" ht="15.75" x14ac:dyDescent="0.25">
      <c r="A58" s="7" t="s">
        <v>3</v>
      </c>
      <c r="B58" s="10">
        <v>1</v>
      </c>
      <c r="C58" s="10">
        <v>2</v>
      </c>
      <c r="D58" s="10">
        <v>3</v>
      </c>
      <c r="E58" s="10">
        <v>4</v>
      </c>
      <c r="F58" s="10">
        <v>5</v>
      </c>
      <c r="G58" s="10">
        <v>6</v>
      </c>
      <c r="H58" s="10">
        <v>7</v>
      </c>
      <c r="I58" s="10">
        <v>8</v>
      </c>
      <c r="J58" s="10">
        <v>9</v>
      </c>
      <c r="K58" s="10">
        <v>10</v>
      </c>
      <c r="L58" s="10">
        <v>11</v>
      </c>
      <c r="M58" s="10">
        <v>12</v>
      </c>
      <c r="N58" s="10">
        <v>13</v>
      </c>
      <c r="O58" s="10">
        <v>14</v>
      </c>
      <c r="P58" s="10">
        <v>15</v>
      </c>
      <c r="Q58" s="10">
        <v>16</v>
      </c>
      <c r="R58" s="10">
        <v>17</v>
      </c>
      <c r="S58" s="10">
        <v>18</v>
      </c>
      <c r="T58" s="7"/>
      <c r="U58" s="7"/>
      <c r="V58" s="15"/>
      <c r="W58" s="7"/>
    </row>
    <row r="59" spans="1:24" ht="15.75" x14ac:dyDescent="0.25">
      <c r="A59" s="7" t="s">
        <v>1</v>
      </c>
      <c r="B59" s="11">
        <v>3</v>
      </c>
      <c r="C59" s="11">
        <v>17</v>
      </c>
      <c r="D59" s="11">
        <v>13</v>
      </c>
      <c r="E59" s="11">
        <v>1</v>
      </c>
      <c r="F59" s="11">
        <v>11</v>
      </c>
      <c r="G59" s="11">
        <v>15</v>
      </c>
      <c r="H59" s="11">
        <v>7</v>
      </c>
      <c r="I59" s="11">
        <v>5</v>
      </c>
      <c r="J59" s="11">
        <v>9</v>
      </c>
      <c r="K59" s="11">
        <v>12</v>
      </c>
      <c r="L59" s="11">
        <v>18</v>
      </c>
      <c r="M59" s="11">
        <v>14</v>
      </c>
      <c r="N59" s="11">
        <v>2</v>
      </c>
      <c r="O59" s="11">
        <v>16</v>
      </c>
      <c r="P59" s="11">
        <v>10</v>
      </c>
      <c r="Q59" s="11">
        <v>4</v>
      </c>
      <c r="R59" s="11">
        <v>6</v>
      </c>
      <c r="S59" s="11">
        <v>8</v>
      </c>
      <c r="T59" s="7" t="s">
        <v>14</v>
      </c>
      <c r="U59" s="7"/>
      <c r="V59" s="15"/>
      <c r="W59" s="7"/>
    </row>
    <row r="60" spans="1:24" ht="15.75" x14ac:dyDescent="0.25">
      <c r="A60" s="7" t="str">
        <f>CONCATENATE(A56, " Gross")</f>
        <v>Jerry Ohu Gross</v>
      </c>
      <c r="B60" s="12">
        <v>5</v>
      </c>
      <c r="C60" s="12">
        <v>4</v>
      </c>
      <c r="D60" s="12">
        <v>5</v>
      </c>
      <c r="E60" s="12">
        <v>5</v>
      </c>
      <c r="F60" s="12">
        <v>7</v>
      </c>
      <c r="G60" s="12">
        <v>4</v>
      </c>
      <c r="H60" s="12">
        <v>6</v>
      </c>
      <c r="I60" s="12">
        <v>5</v>
      </c>
      <c r="J60" s="12">
        <v>5</v>
      </c>
      <c r="K60" s="12">
        <v>5</v>
      </c>
      <c r="L60" s="12">
        <v>3</v>
      </c>
      <c r="M60" s="12">
        <v>6</v>
      </c>
      <c r="N60" s="12">
        <v>5</v>
      </c>
      <c r="O60" s="12">
        <v>5</v>
      </c>
      <c r="P60" s="12">
        <v>6</v>
      </c>
      <c r="Q60" s="12">
        <v>8</v>
      </c>
      <c r="R60" s="12">
        <v>5</v>
      </c>
      <c r="S60" s="12">
        <v>4</v>
      </c>
      <c r="T60" s="12">
        <f>IF(SUM(B60:S60)&gt;0,SUM(B60:S60),"")</f>
        <v>93</v>
      </c>
      <c r="U60" s="12"/>
      <c r="V60" s="15"/>
      <c r="W60" s="7"/>
    </row>
    <row r="61" spans="1:24" ht="15.75" x14ac:dyDescent="0.25">
      <c r="A61" s="7" t="str">
        <f>CONCATENATE(A56, " Handicap Strokes")</f>
        <v>Jerry Ohu Handicap Strokes</v>
      </c>
      <c r="B61" s="12">
        <f>ROUNDDOWN($D56/18,0)+IF(MOD($D56,18)&gt;=B59,1,0)</f>
        <v>1</v>
      </c>
      <c r="C61" s="12">
        <f t="shared" ref="C61:S61" si="139">ROUNDDOWN($D56/18,0)+IF(MOD($D56,18)&gt;=C59,1,0)</f>
        <v>0</v>
      </c>
      <c r="D61" s="12">
        <f t="shared" si="139"/>
        <v>0</v>
      </c>
      <c r="E61" s="12">
        <f t="shared" si="139"/>
        <v>1</v>
      </c>
      <c r="F61" s="12">
        <f t="shared" si="139"/>
        <v>0</v>
      </c>
      <c r="G61" s="12">
        <f t="shared" si="139"/>
        <v>0</v>
      </c>
      <c r="H61" s="12">
        <f t="shared" si="139"/>
        <v>1</v>
      </c>
      <c r="I61" s="12">
        <f t="shared" si="139"/>
        <v>1</v>
      </c>
      <c r="J61" s="12">
        <f t="shared" si="139"/>
        <v>1</v>
      </c>
      <c r="K61" s="12">
        <f t="shared" si="139"/>
        <v>0</v>
      </c>
      <c r="L61" s="12">
        <f t="shared" si="139"/>
        <v>0</v>
      </c>
      <c r="M61" s="12">
        <f t="shared" si="139"/>
        <v>0</v>
      </c>
      <c r="N61" s="12">
        <f t="shared" si="139"/>
        <v>1</v>
      </c>
      <c r="O61" s="12">
        <f t="shared" si="139"/>
        <v>0</v>
      </c>
      <c r="P61" s="12">
        <f t="shared" si="139"/>
        <v>1</v>
      </c>
      <c r="Q61" s="12">
        <f t="shared" si="139"/>
        <v>1</v>
      </c>
      <c r="R61" s="12">
        <f t="shared" si="139"/>
        <v>1</v>
      </c>
      <c r="S61" s="12">
        <f t="shared" si="139"/>
        <v>1</v>
      </c>
      <c r="T61" s="12">
        <f>SUM(B61:S61)</f>
        <v>10</v>
      </c>
      <c r="U61" s="12"/>
      <c r="V61" s="15"/>
      <c r="W61" s="7"/>
    </row>
    <row r="62" spans="1:24" ht="15.75" x14ac:dyDescent="0.25">
      <c r="A62" s="7" t="str">
        <f>CONCATENATE(A56, " Net (Gross - HCP)")</f>
        <v>Jerry Ohu Net (Gross - HCP)</v>
      </c>
      <c r="B62" s="12">
        <f t="shared" ref="B62" si="140">IF(B60-B61&gt;0,B60-B61,"")</f>
        <v>4</v>
      </c>
      <c r="C62" s="12">
        <f t="shared" ref="C62" si="141">IF(C60-C61&gt;0,C60-C61,"")</f>
        <v>4</v>
      </c>
      <c r="D62" s="12">
        <f t="shared" ref="D62" si="142">IF(D60-D61&gt;0,D60-D61,"")</f>
        <v>5</v>
      </c>
      <c r="E62" s="12">
        <f t="shared" ref="E62" si="143">IF(E60-E61&gt;0,E60-E61,"")</f>
        <v>4</v>
      </c>
      <c r="F62" s="12">
        <f t="shared" ref="F62" si="144">IF(F60-F61&gt;0,F60-F61,"")</f>
        <v>7</v>
      </c>
      <c r="G62" s="12">
        <f t="shared" ref="G62" si="145">IF(G60-G61&gt;0,G60-G61,"")</f>
        <v>4</v>
      </c>
      <c r="H62" s="12">
        <f t="shared" ref="H62" si="146">IF(H60-H61&gt;0,H60-H61,"")</f>
        <v>5</v>
      </c>
      <c r="I62" s="12">
        <f t="shared" ref="I62" si="147">IF(I60-I61&gt;0,I60-I61,"")</f>
        <v>4</v>
      </c>
      <c r="J62" s="12">
        <f t="shared" ref="J62" si="148">IF(J60-J61&gt;0,J60-J61,"")</f>
        <v>4</v>
      </c>
      <c r="K62" s="12">
        <f t="shared" ref="K62" si="149">IF(K60-K61&gt;0,K60-K61,"")</f>
        <v>5</v>
      </c>
      <c r="L62" s="12">
        <f t="shared" ref="L62" si="150">IF(L60-L61&gt;0,L60-L61,"")</f>
        <v>3</v>
      </c>
      <c r="M62" s="12">
        <f t="shared" ref="M62" si="151">IF(M60-M61&gt;0,M60-M61,"")</f>
        <v>6</v>
      </c>
      <c r="N62" s="12">
        <f t="shared" ref="N62" si="152">IF(N60-N61&gt;0,N60-N61,"")</f>
        <v>4</v>
      </c>
      <c r="O62" s="12">
        <f t="shared" ref="O62" si="153">IF(O60-O61&gt;0,O60-O61,"")</f>
        <v>5</v>
      </c>
      <c r="P62" s="12">
        <f t="shared" ref="P62" si="154">IF(P60-P61&gt;0,P60-P61,"")</f>
        <v>5</v>
      </c>
      <c r="Q62" s="12">
        <f t="shared" ref="Q62" si="155">IF(Q60-Q61&gt;0,Q60-Q61,"")</f>
        <v>7</v>
      </c>
      <c r="R62" s="12">
        <f t="shared" ref="R62" si="156">IF(R60-R61&gt;0,R60-R61,"")</f>
        <v>4</v>
      </c>
      <c r="S62" s="12">
        <f t="shared" ref="S62" si="157">IF(S60-S61&gt;0,S60-S61,"")</f>
        <v>3</v>
      </c>
      <c r="T62" s="12">
        <f>IF(SUM(B62:S62)&gt;0,SUM(B62:S62),"")</f>
        <v>83</v>
      </c>
      <c r="U62" s="12"/>
      <c r="V62" s="15"/>
      <c r="W62" s="7"/>
    </row>
    <row r="63" spans="1:24" ht="15.75" x14ac:dyDescent="0.25">
      <c r="A63" s="7" t="str">
        <f>CONCATENATE(A57, " Gross")</f>
        <v>Rob Franco Gross</v>
      </c>
      <c r="B63" s="12">
        <v>5</v>
      </c>
      <c r="C63" s="12">
        <v>3</v>
      </c>
      <c r="D63" s="12">
        <v>4</v>
      </c>
      <c r="E63" s="12">
        <v>6</v>
      </c>
      <c r="F63" s="12">
        <v>5</v>
      </c>
      <c r="G63" s="12">
        <v>4</v>
      </c>
      <c r="H63" s="12">
        <v>6</v>
      </c>
      <c r="I63" s="12">
        <v>4</v>
      </c>
      <c r="J63" s="12">
        <v>4</v>
      </c>
      <c r="K63" s="12">
        <v>6</v>
      </c>
      <c r="L63" s="12">
        <v>5</v>
      </c>
      <c r="M63" s="12">
        <v>5</v>
      </c>
      <c r="N63" s="12">
        <v>8</v>
      </c>
      <c r="O63" s="12">
        <v>3</v>
      </c>
      <c r="P63" s="12">
        <v>4</v>
      </c>
      <c r="Q63" s="12">
        <v>6</v>
      </c>
      <c r="R63" s="12">
        <v>5</v>
      </c>
      <c r="S63" s="12">
        <v>4</v>
      </c>
      <c r="T63" s="12">
        <f>IF(SUM(B63:S63)&gt;0,SUM(B63:S63),"")</f>
        <v>87</v>
      </c>
      <c r="U63" s="12"/>
      <c r="V63" s="15"/>
      <c r="W63" s="7"/>
    </row>
    <row r="64" spans="1:24" ht="15.75" x14ac:dyDescent="0.25">
      <c r="A64" s="7" t="str">
        <f>CONCATENATE(A57, " Handicap Strokes")</f>
        <v>Rob Franco Handicap Strokes</v>
      </c>
      <c r="B64" s="12">
        <f>ROUNDDOWN($D57/18,0)+IF(MOD($D57,18)&gt;=B59,1,0)</f>
        <v>1</v>
      </c>
      <c r="C64" s="12">
        <f t="shared" ref="C64:S64" si="158">ROUNDDOWN($D57/18,0)+IF(MOD($D57,18)&gt;=C59,1,0)</f>
        <v>0</v>
      </c>
      <c r="D64" s="12">
        <f t="shared" si="158"/>
        <v>0</v>
      </c>
      <c r="E64" s="12">
        <f t="shared" si="158"/>
        <v>1</v>
      </c>
      <c r="F64" s="12">
        <f t="shared" si="158"/>
        <v>0</v>
      </c>
      <c r="G64" s="12">
        <f t="shared" si="158"/>
        <v>0</v>
      </c>
      <c r="H64" s="12">
        <f t="shared" si="158"/>
        <v>1</v>
      </c>
      <c r="I64" s="12">
        <f t="shared" si="158"/>
        <v>1</v>
      </c>
      <c r="J64" s="12">
        <f t="shared" si="158"/>
        <v>1</v>
      </c>
      <c r="K64" s="12">
        <f t="shared" si="158"/>
        <v>0</v>
      </c>
      <c r="L64" s="12">
        <f t="shared" si="158"/>
        <v>0</v>
      </c>
      <c r="M64" s="12">
        <f t="shared" si="158"/>
        <v>0</v>
      </c>
      <c r="N64" s="12">
        <f t="shared" si="158"/>
        <v>1</v>
      </c>
      <c r="O64" s="12">
        <f t="shared" si="158"/>
        <v>0</v>
      </c>
      <c r="P64" s="12">
        <f t="shared" si="158"/>
        <v>1</v>
      </c>
      <c r="Q64" s="12">
        <f t="shared" si="158"/>
        <v>1</v>
      </c>
      <c r="R64" s="12">
        <f t="shared" si="158"/>
        <v>1</v>
      </c>
      <c r="S64" s="12">
        <f t="shared" si="158"/>
        <v>1</v>
      </c>
      <c r="T64" s="12">
        <f>SUM(B64:S64)</f>
        <v>10</v>
      </c>
      <c r="U64" s="12"/>
      <c r="V64" s="15"/>
      <c r="W64" s="7"/>
    </row>
    <row r="65" spans="1:24" ht="15.75" x14ac:dyDescent="0.25">
      <c r="A65" s="7" t="str">
        <f>CONCATENATE(A57, " Net (Gross - HCP)")</f>
        <v>Rob Franco Net (Gross - HCP)</v>
      </c>
      <c r="B65" s="12">
        <f t="shared" ref="B65" si="159">IF(B63-B64&gt;0,B63-B64,"")</f>
        <v>4</v>
      </c>
      <c r="C65" s="12">
        <f t="shared" ref="C65" si="160">IF(C63-C64&gt;0,C63-C64,"")</f>
        <v>3</v>
      </c>
      <c r="D65" s="12">
        <f t="shared" ref="D65" si="161">IF(D63-D64&gt;0,D63-D64,"")</f>
        <v>4</v>
      </c>
      <c r="E65" s="12">
        <f t="shared" ref="E65" si="162">IF(E63-E64&gt;0,E63-E64,"")</f>
        <v>5</v>
      </c>
      <c r="F65" s="12">
        <f t="shared" ref="F65" si="163">IF(F63-F64&gt;0,F63-F64,"")</f>
        <v>5</v>
      </c>
      <c r="G65" s="12">
        <f t="shared" ref="G65" si="164">IF(G63-G64&gt;0,G63-G64,"")</f>
        <v>4</v>
      </c>
      <c r="H65" s="12">
        <f t="shared" ref="H65" si="165">IF(H63-H64&gt;0,H63-H64,"")</f>
        <v>5</v>
      </c>
      <c r="I65" s="12">
        <f t="shared" ref="I65" si="166">IF(I63-I64&gt;0,I63-I64,"")</f>
        <v>3</v>
      </c>
      <c r="J65" s="12">
        <f t="shared" ref="J65" si="167">IF(J63-J64&gt;0,J63-J64,"")</f>
        <v>3</v>
      </c>
      <c r="K65" s="12">
        <f t="shared" ref="K65" si="168">IF(K63-K64&gt;0,K63-K64,"")</f>
        <v>6</v>
      </c>
      <c r="L65" s="12">
        <f t="shared" ref="L65" si="169">IF(L63-L64&gt;0,L63-L64,"")</f>
        <v>5</v>
      </c>
      <c r="M65" s="12">
        <f t="shared" ref="M65" si="170">IF(M63-M64&gt;0,M63-M64,"")</f>
        <v>5</v>
      </c>
      <c r="N65" s="12">
        <f t="shared" ref="N65" si="171">IF(N63-N64&gt;0,N63-N64,"")</f>
        <v>7</v>
      </c>
      <c r="O65" s="12">
        <f t="shared" ref="O65" si="172">IF(O63-O64&gt;0,O63-O64,"")</f>
        <v>3</v>
      </c>
      <c r="P65" s="12">
        <f t="shared" ref="P65" si="173">IF(P63-P64&gt;0,P63-P64,"")</f>
        <v>3</v>
      </c>
      <c r="Q65" s="12">
        <f t="shared" ref="Q65" si="174">IF(Q63-Q64&gt;0,Q63-Q64,"")</f>
        <v>5</v>
      </c>
      <c r="R65" s="12">
        <f t="shared" ref="R65" si="175">IF(R63-R64&gt;0,R63-R64,"")</f>
        <v>4</v>
      </c>
      <c r="S65" s="12">
        <f t="shared" ref="S65" si="176">IF(S63-S64&gt;0,S63-S64,"")</f>
        <v>3</v>
      </c>
      <c r="T65" s="12">
        <f>IF(SUM(B65:S65)&gt;0,SUM(B65:S65),"")</f>
        <v>77</v>
      </c>
      <c r="U65" s="12"/>
      <c r="V65" s="15" t="s">
        <v>13</v>
      </c>
      <c r="W65" s="7" t="s">
        <v>47</v>
      </c>
      <c r="X65" t="s">
        <v>44</v>
      </c>
    </row>
    <row r="66" spans="1:24" ht="15.75" x14ac:dyDescent="0.25">
      <c r="A66" s="7" t="str">
        <f>CONCATENATE(A55, " Best Ball")</f>
        <v>Team 5 Best Ball</v>
      </c>
      <c r="B66" s="12">
        <f t="shared" ref="B66:S66" si="177">IF(OR(ISBLANK(B60), ISBLANK(B63)),"",MIN(B62,B65))</f>
        <v>4</v>
      </c>
      <c r="C66" s="12">
        <f t="shared" si="177"/>
        <v>3</v>
      </c>
      <c r="D66" s="12">
        <f t="shared" si="177"/>
        <v>4</v>
      </c>
      <c r="E66" s="12">
        <f t="shared" si="177"/>
        <v>4</v>
      </c>
      <c r="F66" s="12">
        <f t="shared" si="177"/>
        <v>5</v>
      </c>
      <c r="G66" s="12">
        <f t="shared" si="177"/>
        <v>4</v>
      </c>
      <c r="H66" s="12">
        <f t="shared" si="177"/>
        <v>5</v>
      </c>
      <c r="I66" s="12">
        <f t="shared" si="177"/>
        <v>3</v>
      </c>
      <c r="J66" s="12">
        <f t="shared" si="177"/>
        <v>3</v>
      </c>
      <c r="K66" s="12">
        <f t="shared" si="177"/>
        <v>5</v>
      </c>
      <c r="L66" s="12">
        <f t="shared" si="177"/>
        <v>3</v>
      </c>
      <c r="M66" s="12">
        <f t="shared" si="177"/>
        <v>5</v>
      </c>
      <c r="N66" s="12">
        <f t="shared" si="177"/>
        <v>4</v>
      </c>
      <c r="O66" s="12">
        <f t="shared" si="177"/>
        <v>3</v>
      </c>
      <c r="P66" s="12">
        <f t="shared" si="177"/>
        <v>3</v>
      </c>
      <c r="Q66" s="12">
        <f t="shared" si="177"/>
        <v>5</v>
      </c>
      <c r="R66" s="12">
        <f t="shared" si="177"/>
        <v>4</v>
      </c>
      <c r="S66" s="12">
        <f t="shared" si="177"/>
        <v>3</v>
      </c>
      <c r="T66" s="12">
        <f>IF(SUM(B66:S66)&gt;0,SUM(B66:S66),"")</f>
        <v>70</v>
      </c>
      <c r="U66" s="12">
        <f>IF(SUM(B66:S66)&gt;0,SUM(B66:S66),"")</f>
        <v>70</v>
      </c>
      <c r="V66" s="16">
        <f>_xlfn.RANK.EQ(U66,U:U,1)</f>
        <v>1</v>
      </c>
      <c r="W66" s="7" t="str">
        <f>IF(COUNTIF(V:V,V66)&gt;1,CONCATENATE("T",V66),TEXT(V66,"0"))</f>
        <v>T1</v>
      </c>
      <c r="X66" s="14">
        <f ca="1">IF(ISNA(VLOOKUP(V66,PlacePayouts,1,FALSE)),"",AVERAGE(OFFSET(PlacePayouts,VLOOKUP(V66,PlacePayouts,1,FALSE)-1,1,COUNTIF(V:V,V66)))*Kitty)</f>
        <v>60</v>
      </c>
    </row>
    <row r="68" spans="1:24" x14ac:dyDescent="0.25">
      <c r="C68" s="5"/>
      <c r="D68" s="6"/>
    </row>
    <row r="71" spans="1:24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24" x14ac:dyDescent="0.2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spans="1:24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spans="1:24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spans="1:24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spans="1:24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spans="1:24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spans="1:24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spans="1:24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18"/>
    </row>
    <row r="81" spans="2:22" x14ac:dyDescent="0.25">
      <c r="C81" s="5"/>
      <c r="D81" s="6"/>
    </row>
    <row r="84" spans="2:22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2:22" x14ac:dyDescent="0.2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</row>
    <row r="86" spans="2:22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spans="2:22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spans="2:22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spans="2:22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spans="2:22" x14ac:dyDescent="0.25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spans="2:22" x14ac:dyDescent="0.25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</row>
    <row r="92" spans="2:22" x14ac:dyDescent="0.25"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18"/>
    </row>
  </sheetData>
  <printOptions gridLines="1"/>
  <pageMargins left="0.2" right="0.2" top="0.2" bottom="0.2" header="0" footer="0"/>
  <pageSetup scale="95" fitToHeight="0" orientation="landscape" r:id="rId1"/>
  <rowBreaks count="1" manualBreakCount="1">
    <brk id="4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663B-535C-4AFC-8173-500F8E61D7C9}">
  <dimension ref="A1:F13"/>
  <sheetViews>
    <sheetView workbookViewId="0">
      <selection activeCell="E10" sqref="E10"/>
    </sheetView>
  </sheetViews>
  <sheetFormatPr defaultRowHeight="15" x14ac:dyDescent="0.25"/>
  <cols>
    <col min="1" max="1" width="14.140625" bestFit="1" customWidth="1"/>
    <col min="6" max="6" width="13.7109375" bestFit="1" customWidth="1"/>
  </cols>
  <sheetData>
    <row r="1" spans="1:6" x14ac:dyDescent="0.25">
      <c r="B1" t="s">
        <v>23</v>
      </c>
      <c r="C1" t="s">
        <v>24</v>
      </c>
      <c r="D1" t="s">
        <v>25</v>
      </c>
      <c r="E1" t="s">
        <v>36</v>
      </c>
      <c r="F1" t="s">
        <v>49</v>
      </c>
    </row>
    <row r="2" spans="1:6" x14ac:dyDescent="0.25">
      <c r="A2" t="s">
        <v>16</v>
      </c>
      <c r="B2">
        <v>12.6</v>
      </c>
      <c r="C2">
        <v>5</v>
      </c>
      <c r="D2">
        <v>1</v>
      </c>
      <c r="E2" t="s">
        <v>37</v>
      </c>
      <c r="F2" s="14">
        <v>10</v>
      </c>
    </row>
    <row r="3" spans="1:6" x14ac:dyDescent="0.25">
      <c r="A3" t="s">
        <v>9</v>
      </c>
      <c r="B3">
        <v>36</v>
      </c>
      <c r="C3">
        <v>6</v>
      </c>
      <c r="D3">
        <v>2</v>
      </c>
      <c r="E3" t="s">
        <v>37</v>
      </c>
      <c r="F3" s="14">
        <v>10</v>
      </c>
    </row>
    <row r="4" spans="1:6" x14ac:dyDescent="0.25">
      <c r="A4" t="s">
        <v>21</v>
      </c>
      <c r="B4">
        <v>8</v>
      </c>
      <c r="C4">
        <v>6</v>
      </c>
      <c r="D4">
        <v>1</v>
      </c>
      <c r="E4" t="s">
        <v>37</v>
      </c>
      <c r="F4" s="14">
        <v>10</v>
      </c>
    </row>
    <row r="5" spans="1:6" x14ac:dyDescent="0.25">
      <c r="A5" t="s">
        <v>20</v>
      </c>
      <c r="B5">
        <v>12</v>
      </c>
      <c r="C5">
        <v>5</v>
      </c>
      <c r="D5">
        <v>2</v>
      </c>
      <c r="E5" t="s">
        <v>37</v>
      </c>
      <c r="F5" s="14">
        <v>10</v>
      </c>
    </row>
    <row r="6" spans="1:6" x14ac:dyDescent="0.25">
      <c r="A6" t="s">
        <v>11</v>
      </c>
      <c r="B6">
        <v>41.8</v>
      </c>
      <c r="C6">
        <v>4</v>
      </c>
      <c r="D6">
        <v>1</v>
      </c>
      <c r="E6" t="s">
        <v>37</v>
      </c>
      <c r="F6" s="14">
        <v>10</v>
      </c>
    </row>
    <row r="7" spans="1:6" x14ac:dyDescent="0.25">
      <c r="A7" t="s">
        <v>22</v>
      </c>
      <c r="B7">
        <v>36</v>
      </c>
      <c r="C7">
        <v>4</v>
      </c>
      <c r="D7">
        <v>2</v>
      </c>
      <c r="E7" t="s">
        <v>37</v>
      </c>
      <c r="F7" s="14">
        <v>10</v>
      </c>
    </row>
    <row r="8" spans="1:6" x14ac:dyDescent="0.25">
      <c r="A8" t="s">
        <v>12</v>
      </c>
      <c r="B8">
        <v>28.7</v>
      </c>
      <c r="C8">
        <v>1</v>
      </c>
      <c r="D8">
        <v>1</v>
      </c>
      <c r="E8" t="s">
        <v>37</v>
      </c>
      <c r="F8" s="14">
        <v>10</v>
      </c>
    </row>
    <row r="9" spans="1:6" x14ac:dyDescent="0.25">
      <c r="A9" t="s">
        <v>17</v>
      </c>
      <c r="B9">
        <v>36</v>
      </c>
      <c r="C9">
        <v>1</v>
      </c>
      <c r="D9">
        <v>2</v>
      </c>
      <c r="E9" t="s">
        <v>37</v>
      </c>
      <c r="F9" s="14">
        <v>10</v>
      </c>
    </row>
    <row r="10" spans="1:6" x14ac:dyDescent="0.25">
      <c r="A10" t="s">
        <v>18</v>
      </c>
      <c r="B10">
        <v>36</v>
      </c>
      <c r="C10">
        <v>2</v>
      </c>
      <c r="D10">
        <v>1</v>
      </c>
      <c r="E10" t="s">
        <v>37</v>
      </c>
      <c r="F10" s="14">
        <v>10</v>
      </c>
    </row>
    <row r="11" spans="1:6" x14ac:dyDescent="0.25">
      <c r="A11" t="s">
        <v>19</v>
      </c>
      <c r="B11">
        <v>29</v>
      </c>
      <c r="C11">
        <v>2</v>
      </c>
      <c r="D11">
        <v>2</v>
      </c>
      <c r="E11" t="s">
        <v>37</v>
      </c>
      <c r="F11" s="14">
        <v>10</v>
      </c>
    </row>
    <row r="12" spans="1:6" x14ac:dyDescent="0.25">
      <c r="A12" t="s">
        <v>8</v>
      </c>
      <c r="B12">
        <v>41.8</v>
      </c>
      <c r="C12">
        <v>3</v>
      </c>
      <c r="D12">
        <v>1</v>
      </c>
      <c r="E12" t="s">
        <v>37</v>
      </c>
      <c r="F12" s="14">
        <v>10</v>
      </c>
    </row>
    <row r="13" spans="1:6" x14ac:dyDescent="0.25">
      <c r="A13" t="s">
        <v>10</v>
      </c>
      <c r="B13">
        <v>11.9</v>
      </c>
      <c r="C13">
        <v>3</v>
      </c>
      <c r="D13">
        <v>2</v>
      </c>
      <c r="E13" t="s">
        <v>37</v>
      </c>
      <c r="F13" s="14">
        <v>10</v>
      </c>
    </row>
  </sheetData>
  <sortState xmlns:xlrd2="http://schemas.microsoft.com/office/spreadsheetml/2017/richdata2" ref="A2:D13">
    <sortCondition ref="C2:C13"/>
    <sortCondition ref="D2:D13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6AB4A-C363-4148-AA80-F3F659AFB420}">
  <dimension ref="A1:B16"/>
  <sheetViews>
    <sheetView workbookViewId="0">
      <selection activeCell="B16" sqref="B16"/>
    </sheetView>
  </sheetViews>
  <sheetFormatPr defaultRowHeight="15" x14ac:dyDescent="0.25"/>
  <cols>
    <col min="1" max="1" width="26.140625" bestFit="1" customWidth="1"/>
  </cols>
  <sheetData>
    <row r="1" spans="1:2" x14ac:dyDescent="0.25">
      <c r="A1" t="s">
        <v>26</v>
      </c>
      <c r="B1" t="s">
        <v>27</v>
      </c>
    </row>
    <row r="2" spans="1:2" x14ac:dyDescent="0.25">
      <c r="A2" t="s">
        <v>28</v>
      </c>
      <c r="B2" t="s">
        <v>29</v>
      </c>
    </row>
    <row r="3" spans="1:2" x14ac:dyDescent="0.25">
      <c r="A3" t="s">
        <v>30</v>
      </c>
      <c r="B3">
        <v>120</v>
      </c>
    </row>
    <row r="4" spans="1:2" x14ac:dyDescent="0.25">
      <c r="A4" t="s">
        <v>31</v>
      </c>
      <c r="B4">
        <v>70</v>
      </c>
    </row>
    <row r="5" spans="1:2" x14ac:dyDescent="0.25">
      <c r="A5" t="s">
        <v>33</v>
      </c>
      <c r="B5">
        <v>72</v>
      </c>
    </row>
    <row r="6" spans="1:2" x14ac:dyDescent="0.25">
      <c r="A6" t="s">
        <v>40</v>
      </c>
      <c r="B6" t="s">
        <v>41</v>
      </c>
    </row>
    <row r="7" spans="1:2" x14ac:dyDescent="0.25">
      <c r="A7" t="s">
        <v>32</v>
      </c>
      <c r="B7">
        <v>124</v>
      </c>
    </row>
    <row r="8" spans="1:2" x14ac:dyDescent="0.25">
      <c r="A8" t="s">
        <v>34</v>
      </c>
      <c r="B8">
        <v>70.2</v>
      </c>
    </row>
    <row r="9" spans="1:2" x14ac:dyDescent="0.25">
      <c r="A9" t="s">
        <v>35</v>
      </c>
      <c r="B9">
        <v>73</v>
      </c>
    </row>
    <row r="10" spans="1:2" x14ac:dyDescent="0.25">
      <c r="A10" t="s">
        <v>38</v>
      </c>
      <c r="B10" s="4">
        <v>0.9</v>
      </c>
    </row>
    <row r="12" spans="1:2" x14ac:dyDescent="0.25">
      <c r="A12" t="s">
        <v>45</v>
      </c>
    </row>
    <row r="13" spans="1:2" x14ac:dyDescent="0.25">
      <c r="A13" t="s">
        <v>46</v>
      </c>
      <c r="B13" s="14">
        <f>SUM(EntryFees)</f>
        <v>120</v>
      </c>
    </row>
    <row r="14" spans="1:2" x14ac:dyDescent="0.25">
      <c r="A14" t="s">
        <v>47</v>
      </c>
      <c r="B14" t="s">
        <v>48</v>
      </c>
    </row>
    <row r="15" spans="1:2" x14ac:dyDescent="0.25">
      <c r="A15">
        <v>1</v>
      </c>
      <c r="B15" s="4">
        <v>0.7</v>
      </c>
    </row>
    <row r="16" spans="1:2" x14ac:dyDescent="0.25">
      <c r="A16">
        <v>2</v>
      </c>
      <c r="B16" s="4">
        <v>0.3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9</vt:i4>
      </vt:variant>
    </vt:vector>
  </HeadingPairs>
  <TitlesOfParts>
    <vt:vector size="12" baseType="lpstr">
      <vt:lpstr>2020 Fall Four-ball Scoresheet</vt:lpstr>
      <vt:lpstr>Players</vt:lpstr>
      <vt:lpstr>Course &amp; Tourney</vt:lpstr>
      <vt:lpstr>EntryFees</vt:lpstr>
      <vt:lpstr>Kitty</vt:lpstr>
      <vt:lpstr>PlacePayouts</vt:lpstr>
      <vt:lpstr>PlayerGender</vt:lpstr>
      <vt:lpstr>PlayerHandicaps</vt:lpstr>
      <vt:lpstr>PlayerNames</vt:lpstr>
      <vt:lpstr>PlayerPlayerNo</vt:lpstr>
      <vt:lpstr>PlayerTeamNo</vt:lpstr>
      <vt:lpstr>'2020 Fall Four-ball Scoresheet'!Print_Area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Dad's Gaming PC</cp:lastModifiedBy>
  <cp:lastPrinted>2021-11-27T21:43:13Z</cp:lastPrinted>
  <dcterms:created xsi:type="dcterms:W3CDTF">2020-11-08T06:36:47Z</dcterms:created>
  <dcterms:modified xsi:type="dcterms:W3CDTF">2021-11-27T21:43:29Z</dcterms:modified>
</cp:coreProperties>
</file>